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sktop\Trinity Metals\Procurement\Trinity metals  Group-Timber usage\Adjudication\Adjudication 4\"/>
    </mc:Choice>
  </mc:AlternateContent>
  <xr:revisionPtr revIDLastSave="0" documentId="13_ncr:1_{BA5CD090-CBE7-4D3D-99D9-5F959F477CD0}" xr6:coauthVersionLast="47" xr6:coauthVersionMax="47" xr10:uidLastSave="{00000000-0000-0000-0000-000000000000}"/>
  <bookViews>
    <workbookView xWindow="-120" yWindow="-120" windowWidth="20730" windowHeight="11160" activeTab="2" xr2:uid="{2BC3CD80-EBFD-4118-9B27-AD366D806C58}"/>
  </bookViews>
  <sheets>
    <sheet name="Sheet1" sheetId="1" r:id="rId1"/>
    <sheet name="Sheet2" sheetId="2" r:id="rId2"/>
    <sheet name="Final Comparison" sheetId="3" r:id="rId3"/>
    <sheet name="Summa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7" i="4"/>
  <c r="E12" i="4"/>
  <c r="D12" i="4"/>
  <c r="D13" i="4" s="1"/>
  <c r="C13" i="4"/>
  <c r="B13" i="4"/>
  <c r="D7" i="4"/>
  <c r="C7" i="4"/>
  <c r="B7" i="4"/>
  <c r="K51" i="3"/>
  <c r="K49" i="3"/>
  <c r="M37" i="3"/>
  <c r="M21" i="3"/>
  <c r="K33" i="3"/>
  <c r="K17" i="3"/>
  <c r="E40" i="3"/>
  <c r="E41" i="3"/>
  <c r="E42" i="3"/>
  <c r="E43" i="3"/>
  <c r="E44" i="3"/>
  <c r="E45" i="3"/>
  <c r="E46" i="3"/>
  <c r="E47" i="3"/>
  <c r="E48" i="3"/>
  <c r="E49" i="3"/>
  <c r="E50" i="3"/>
  <c r="E39" i="3"/>
  <c r="E51" i="3" s="1"/>
  <c r="E24" i="3"/>
  <c r="E25" i="3"/>
  <c r="E26" i="3"/>
  <c r="E27" i="3"/>
  <c r="E28" i="3"/>
  <c r="E29" i="3"/>
  <c r="E30" i="3"/>
  <c r="E31" i="3"/>
  <c r="E32" i="3"/>
  <c r="E23" i="3"/>
  <c r="I7" i="3"/>
  <c r="E8" i="3"/>
  <c r="E9" i="3"/>
  <c r="E10" i="3"/>
  <c r="E11" i="3"/>
  <c r="E12" i="3"/>
  <c r="E13" i="3"/>
  <c r="E14" i="3"/>
  <c r="E15" i="3"/>
  <c r="E16" i="3"/>
  <c r="E17" i="3"/>
  <c r="E18" i="3"/>
  <c r="E7" i="3"/>
  <c r="E35" i="3" l="1"/>
  <c r="E54" i="3" s="1"/>
  <c r="E19" i="3"/>
  <c r="O50" i="3"/>
  <c r="O49" i="3"/>
  <c r="N50" i="3"/>
  <c r="N49" i="3"/>
  <c r="O34" i="3"/>
  <c r="O33" i="3"/>
  <c r="N34" i="3"/>
  <c r="N33" i="3"/>
  <c r="O18" i="3"/>
  <c r="O17" i="3"/>
  <c r="N18" i="3"/>
  <c r="N17" i="3"/>
  <c r="I44" i="3"/>
  <c r="H41" i="3"/>
  <c r="H50" i="3"/>
  <c r="H49" i="3"/>
  <c r="H48" i="3"/>
  <c r="H47" i="3"/>
  <c r="H46" i="3"/>
  <c r="H45" i="3"/>
  <c r="H44" i="3"/>
  <c r="H43" i="3"/>
  <c r="H42" i="3"/>
  <c r="H40" i="3"/>
  <c r="H39" i="3"/>
  <c r="H34" i="3"/>
  <c r="H33" i="3"/>
  <c r="H32" i="3"/>
  <c r="H31" i="3"/>
  <c r="H30" i="3"/>
  <c r="H29" i="3"/>
  <c r="H28" i="3"/>
  <c r="H27" i="3"/>
  <c r="H26" i="3"/>
  <c r="H25" i="3"/>
  <c r="H24" i="3"/>
  <c r="H23" i="3"/>
  <c r="H8" i="3"/>
  <c r="H9" i="3"/>
  <c r="H10" i="3"/>
  <c r="H11" i="3"/>
  <c r="H12" i="3"/>
  <c r="H13" i="3"/>
  <c r="H14" i="3"/>
  <c r="H15" i="3"/>
  <c r="H16" i="3"/>
  <c r="H17" i="3"/>
  <c r="H18" i="3"/>
  <c r="H7" i="3"/>
  <c r="I40" i="3"/>
  <c r="I41" i="3"/>
  <c r="I42" i="3"/>
  <c r="I43" i="3"/>
  <c r="I39" i="3"/>
  <c r="I45" i="3"/>
  <c r="I46" i="3"/>
  <c r="I47" i="3"/>
  <c r="I48" i="3"/>
  <c r="I49" i="3"/>
  <c r="I50" i="3"/>
  <c r="I24" i="3"/>
  <c r="I25" i="3"/>
  <c r="I26" i="3"/>
  <c r="I27" i="3"/>
  <c r="I28" i="3"/>
  <c r="I29" i="3"/>
  <c r="I30" i="3"/>
  <c r="I31" i="3"/>
  <c r="I32" i="3"/>
  <c r="I33" i="3"/>
  <c r="I34" i="3"/>
  <c r="I23" i="3"/>
  <c r="I8" i="3"/>
  <c r="I9" i="3"/>
  <c r="I10" i="3"/>
  <c r="I11" i="3"/>
  <c r="I12" i="3"/>
  <c r="I13" i="3"/>
  <c r="I14" i="3"/>
  <c r="I15" i="3"/>
  <c r="I16" i="3"/>
  <c r="I17" i="3"/>
  <c r="I18" i="3"/>
  <c r="K6" i="2"/>
  <c r="K7" i="2"/>
  <c r="K8" i="2"/>
  <c r="K9" i="2"/>
  <c r="K10" i="2"/>
  <c r="K11" i="2"/>
  <c r="K12" i="2"/>
  <c r="K13" i="2"/>
  <c r="K14" i="2"/>
  <c r="K15" i="2"/>
  <c r="K16" i="2"/>
  <c r="K5" i="2"/>
  <c r="G6" i="2"/>
  <c r="G7" i="2"/>
  <c r="G8" i="2"/>
  <c r="G9" i="2"/>
  <c r="G10" i="2"/>
  <c r="G11" i="2"/>
  <c r="G12" i="2"/>
  <c r="G13" i="2"/>
  <c r="G14" i="2"/>
  <c r="G15" i="2"/>
  <c r="G16" i="2"/>
  <c r="G5" i="2"/>
  <c r="G17" i="1"/>
  <c r="G16" i="1"/>
  <c r="E7" i="1"/>
  <c r="E8" i="1"/>
  <c r="E9" i="1"/>
  <c r="E10" i="1"/>
  <c r="E11" i="1"/>
  <c r="E12" i="1"/>
  <c r="E13" i="1"/>
  <c r="E14" i="1"/>
  <c r="E15" i="1"/>
  <c r="E16" i="1"/>
  <c r="E17" i="1"/>
  <c r="E6" i="1"/>
  <c r="O35" i="3" l="1"/>
  <c r="O51" i="3"/>
  <c r="O52" i="3" s="1"/>
  <c r="O53" i="3" s="1"/>
  <c r="O19" i="3"/>
  <c r="I51" i="3"/>
  <c r="I52" i="3" s="1"/>
  <c r="I53" i="3" s="1"/>
  <c r="I35" i="3"/>
  <c r="I36" i="3" s="1"/>
  <c r="I37" i="3" s="1"/>
  <c r="I19" i="3"/>
  <c r="I20" i="3" s="1"/>
  <c r="I21" i="3" s="1"/>
  <c r="O54" i="3" l="1"/>
  <c r="I54" i="3"/>
  <c r="I55" i="3" s="1"/>
</calcChain>
</file>

<file path=xl/sharedStrings.xml><?xml version="1.0" encoding="utf-8"?>
<sst xmlns="http://schemas.openxmlformats.org/spreadsheetml/2006/main" count="196" uniqueCount="55">
  <si>
    <t>FINANCIAL EVALUATION FOR TREES AND TIMBER</t>
  </si>
  <si>
    <t>Item Description</t>
  </si>
  <si>
    <t>UoM</t>
  </si>
  <si>
    <t>QTY</t>
  </si>
  <si>
    <t>Unit Price</t>
  </si>
  <si>
    <t>Total Price</t>
  </si>
  <si>
    <t>LOG TREES 15CMX5M</t>
  </si>
  <si>
    <t>LOG TREES 20CMX3M</t>
  </si>
  <si>
    <t>LOG TREES 20CMX4M</t>
  </si>
  <si>
    <t>LOG TREES 20CMX5M</t>
  </si>
  <si>
    <t>LOG TREES 25CMX3M</t>
  </si>
  <si>
    <t>LOG TREES  25CMX4M</t>
  </si>
  <si>
    <t>LOG TREES 30CMX5M</t>
  </si>
  <si>
    <t>LOG TREES 30CMX6M</t>
  </si>
  <si>
    <t>LOG TREES 30CMX2.5M</t>
  </si>
  <si>
    <t>LOG TREES 35CMX2.5M</t>
  </si>
  <si>
    <t>MINING HYDRAULIC HYDRO POWER &amp; FOREST EXPLOITATION</t>
  </si>
  <si>
    <t>cm</t>
  </si>
  <si>
    <t>TIMBER PLANKS 6  × 16 cm × 4M</t>
  </si>
  <si>
    <t>TIMBER PLANKS 6  × 15 cm × 4M</t>
  </si>
  <si>
    <t>MUPENZI STRATON</t>
  </si>
  <si>
    <t>Current Price (Rwf)</t>
  </si>
  <si>
    <t>Quoted Price (Rwf)</t>
  </si>
  <si>
    <t>Discounted Price (Rwf)</t>
  </si>
  <si>
    <t>Savings (Rwf)</t>
  </si>
  <si>
    <t>Pc</t>
  </si>
  <si>
    <t>Current Price without transport (Rwf)</t>
  </si>
  <si>
    <t>Quoted Price with transport(Rwf)</t>
  </si>
  <si>
    <t>Pcs</t>
  </si>
  <si>
    <t>RUTONGO MINES LTD</t>
  </si>
  <si>
    <t>TRINITY NYAKABINGO MINE LTD</t>
  </si>
  <si>
    <t>TRINITY MUSHA MINES LTD</t>
  </si>
  <si>
    <t xml:space="preserve">Total </t>
  </si>
  <si>
    <t>MUPENZI STRATON did not quote for Log Trees</t>
  </si>
  <si>
    <t>Grand Total Estimate Award for all 3 Mine Sites</t>
  </si>
  <si>
    <t>Estimate Quantity</t>
  </si>
  <si>
    <t>Estimate Total Discounted Price (Rwf)</t>
  </si>
  <si>
    <t>Estimated Total Current Price(Rwf)</t>
  </si>
  <si>
    <t>Percentage Savings</t>
  </si>
  <si>
    <t>Savings</t>
  </si>
  <si>
    <t xml:space="preserve">LOG TREES - MINING HYDRAULIC HYDRO POWER FOREST EXPLOITATION (MHHF) </t>
  </si>
  <si>
    <t xml:space="preserve">Mine Name </t>
  </si>
  <si>
    <t>Percentage Savings (%)</t>
  </si>
  <si>
    <t>Rurongo Mines Ltd</t>
  </si>
  <si>
    <t xml:space="preserve">Trinity Nyakabingo Mine Ltd is </t>
  </si>
  <si>
    <t xml:space="preserve">Trinity Musha Mines Ltd </t>
  </si>
  <si>
    <t>Total Estimated Savings (Rwf)</t>
  </si>
  <si>
    <t>Estimated Current Total Price (Rwf)</t>
  </si>
  <si>
    <t>Estimated Total Tender Price (Rwf)</t>
  </si>
  <si>
    <t>Total</t>
  </si>
  <si>
    <t>TIMBER PLANKS MUPENZI STRATON</t>
  </si>
  <si>
    <t>Total Estimated Extra Cost  (Rwf)</t>
  </si>
  <si>
    <t>Percentage Extra Cost (%)</t>
  </si>
  <si>
    <t>Estimated Total Tender Discounted  (Rwf)</t>
  </si>
  <si>
    <t>COMMERCIAL ADJUDICATION FOR LOG TREES AND TIMBER PLANKS (ANNEXURE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</si>
</sst>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wrapText="1"/>
    </xf>
    <xf numFmtId="164" fontId="0" fillId="0" borderId="1" xfId="0" applyNumberFormat="1" applyBorder="1"/>
    <xf numFmtId="164" fontId="0" fillId="4" borderId="1" xfId="1" applyNumberFormat="1" applyFont="1" applyFill="1" applyBorder="1"/>
    <xf numFmtId="164" fontId="2" fillId="0" borderId="1" xfId="1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3" xfId="0" applyNumberFormat="1" applyFont="1" applyBorder="1"/>
    <xf numFmtId="0" fontId="0" fillId="0" borderId="1" xfId="0" applyBorder="1" applyAlignment="1">
      <alignment horizontal="right" vertical="center" indent="1"/>
    </xf>
    <xf numFmtId="164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3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3" fontId="2" fillId="0" borderId="1" xfId="0" applyNumberFormat="1" applyFont="1" applyBorder="1"/>
    <xf numFmtId="3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5E98-F7F5-4E42-BE58-9903CAA52BAD}">
  <dimension ref="A3:G17"/>
  <sheetViews>
    <sheetView workbookViewId="0">
      <selection activeCell="D11" sqref="D11"/>
    </sheetView>
  </sheetViews>
  <sheetFormatPr defaultRowHeight="15" x14ac:dyDescent="0.25"/>
  <cols>
    <col min="1" max="1" width="27.7109375" customWidth="1"/>
    <col min="2" max="2" width="5.85546875" customWidth="1"/>
    <col min="3" max="3" width="5.7109375" customWidth="1"/>
    <col min="4" max="4" width="14.42578125" customWidth="1"/>
    <col min="5" max="5" width="13.7109375" customWidth="1"/>
    <col min="6" max="6" width="9.42578125" customWidth="1"/>
    <col min="7" max="7" width="9.5703125" bestFit="1" customWidth="1"/>
  </cols>
  <sheetData>
    <row r="3" spans="1:7" x14ac:dyDescent="0.25">
      <c r="A3" s="41" t="s">
        <v>0</v>
      </c>
      <c r="B3" s="41"/>
      <c r="C3" s="41"/>
      <c r="D3" s="41"/>
      <c r="E3" s="41"/>
      <c r="F3" s="41"/>
      <c r="G3" s="41"/>
    </row>
    <row r="4" spans="1:7" ht="33.950000000000003" customHeight="1" x14ac:dyDescent="0.25">
      <c r="A4" s="1"/>
      <c r="B4" s="1"/>
      <c r="C4" s="1"/>
      <c r="D4" s="39" t="s">
        <v>16</v>
      </c>
      <c r="E4" s="39"/>
      <c r="F4" s="40" t="s">
        <v>20</v>
      </c>
      <c r="G4" s="40"/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4</v>
      </c>
      <c r="G5" s="1" t="s">
        <v>5</v>
      </c>
    </row>
    <row r="6" spans="1:7" x14ac:dyDescent="0.25">
      <c r="A6" s="2" t="s">
        <v>6</v>
      </c>
      <c r="B6" s="2" t="s">
        <v>17</v>
      </c>
      <c r="C6" s="2">
        <v>1</v>
      </c>
      <c r="D6" s="3">
        <v>5500</v>
      </c>
      <c r="E6" s="3">
        <f>D6*C6</f>
        <v>5500</v>
      </c>
      <c r="F6" s="3"/>
      <c r="G6" s="3"/>
    </row>
    <row r="7" spans="1:7" x14ac:dyDescent="0.25">
      <c r="A7" s="2" t="s">
        <v>7</v>
      </c>
      <c r="B7" s="2" t="s">
        <v>17</v>
      </c>
      <c r="C7" s="2">
        <v>1</v>
      </c>
      <c r="D7" s="3">
        <v>8000</v>
      </c>
      <c r="E7" s="3">
        <f t="shared" ref="E7:E17" si="0">D7*C7</f>
        <v>8000</v>
      </c>
      <c r="F7" s="3"/>
      <c r="G7" s="3"/>
    </row>
    <row r="8" spans="1:7" x14ac:dyDescent="0.25">
      <c r="A8" s="2" t="s">
        <v>8</v>
      </c>
      <c r="B8" s="2" t="s">
        <v>17</v>
      </c>
      <c r="C8" s="2">
        <v>1</v>
      </c>
      <c r="D8" s="3">
        <v>9000</v>
      </c>
      <c r="E8" s="3">
        <f t="shared" si="0"/>
        <v>9000</v>
      </c>
      <c r="F8" s="3"/>
      <c r="G8" s="3"/>
    </row>
    <row r="9" spans="1:7" x14ac:dyDescent="0.25">
      <c r="A9" s="2" t="s">
        <v>9</v>
      </c>
      <c r="B9" s="2" t="s">
        <v>17</v>
      </c>
      <c r="C9" s="2">
        <v>1</v>
      </c>
      <c r="D9" s="3">
        <v>9000</v>
      </c>
      <c r="E9" s="3">
        <f t="shared" si="0"/>
        <v>9000</v>
      </c>
      <c r="F9" s="3"/>
      <c r="G9" s="3"/>
    </row>
    <row r="10" spans="1:7" x14ac:dyDescent="0.25">
      <c r="A10" s="2" t="s">
        <v>10</v>
      </c>
      <c r="B10" s="2" t="s">
        <v>17</v>
      </c>
      <c r="C10" s="2">
        <v>1</v>
      </c>
      <c r="D10" s="3">
        <v>17000</v>
      </c>
      <c r="E10" s="3">
        <f t="shared" si="0"/>
        <v>17000</v>
      </c>
      <c r="F10" s="3"/>
      <c r="G10" s="3"/>
    </row>
    <row r="11" spans="1:7" x14ac:dyDescent="0.25">
      <c r="A11" s="2" t="s">
        <v>11</v>
      </c>
      <c r="B11" s="2" t="s">
        <v>17</v>
      </c>
      <c r="C11" s="2">
        <v>1</v>
      </c>
      <c r="D11" s="3">
        <v>19000</v>
      </c>
      <c r="E11" s="3">
        <f t="shared" si="0"/>
        <v>19000</v>
      </c>
      <c r="F11" s="3"/>
      <c r="G11" s="3"/>
    </row>
    <row r="12" spans="1:7" x14ac:dyDescent="0.25">
      <c r="A12" s="2" t="s">
        <v>12</v>
      </c>
      <c r="B12" s="2" t="s">
        <v>17</v>
      </c>
      <c r="C12" s="2">
        <v>1</v>
      </c>
      <c r="D12" s="3">
        <v>33000</v>
      </c>
      <c r="E12" s="3">
        <f t="shared" si="0"/>
        <v>33000</v>
      </c>
      <c r="F12" s="3"/>
      <c r="G12" s="3"/>
    </row>
    <row r="13" spans="1:7" x14ac:dyDescent="0.25">
      <c r="A13" s="2" t="s">
        <v>13</v>
      </c>
      <c r="B13" s="2" t="s">
        <v>17</v>
      </c>
      <c r="C13" s="2">
        <v>1</v>
      </c>
      <c r="D13" s="3">
        <v>38000</v>
      </c>
      <c r="E13" s="3">
        <f t="shared" si="0"/>
        <v>38000</v>
      </c>
      <c r="F13" s="3"/>
      <c r="G13" s="3"/>
    </row>
    <row r="14" spans="1:7" x14ac:dyDescent="0.25">
      <c r="A14" s="2" t="s">
        <v>14</v>
      </c>
      <c r="B14" s="2" t="s">
        <v>17</v>
      </c>
      <c r="C14" s="2">
        <v>1</v>
      </c>
      <c r="D14" s="3">
        <v>23000</v>
      </c>
      <c r="E14" s="3">
        <f t="shared" si="0"/>
        <v>23000</v>
      </c>
      <c r="F14" s="3"/>
      <c r="G14" s="3"/>
    </row>
    <row r="15" spans="1:7" x14ac:dyDescent="0.25">
      <c r="A15" s="2" t="s">
        <v>15</v>
      </c>
      <c r="B15" s="2" t="s">
        <v>17</v>
      </c>
      <c r="C15" s="2">
        <v>1</v>
      </c>
      <c r="D15" s="3">
        <v>28000</v>
      </c>
      <c r="E15" s="3">
        <f t="shared" si="0"/>
        <v>28000</v>
      </c>
      <c r="F15" s="3"/>
      <c r="G15" s="3"/>
    </row>
    <row r="16" spans="1:7" x14ac:dyDescent="0.25">
      <c r="A16" s="2" t="s">
        <v>18</v>
      </c>
      <c r="B16" s="2" t="s">
        <v>17</v>
      </c>
      <c r="C16" s="2">
        <v>1</v>
      </c>
      <c r="D16" s="3">
        <v>10000</v>
      </c>
      <c r="E16" s="3">
        <f t="shared" si="0"/>
        <v>10000</v>
      </c>
      <c r="F16" s="3">
        <v>9500</v>
      </c>
      <c r="G16" s="3">
        <f>F16*C16</f>
        <v>9500</v>
      </c>
    </row>
    <row r="17" spans="1:7" x14ac:dyDescent="0.25">
      <c r="A17" s="2" t="s">
        <v>19</v>
      </c>
      <c r="B17" s="2" t="s">
        <v>17</v>
      </c>
      <c r="C17" s="2">
        <v>1</v>
      </c>
      <c r="D17" s="3">
        <v>8500</v>
      </c>
      <c r="E17" s="3">
        <f t="shared" si="0"/>
        <v>8500</v>
      </c>
      <c r="F17" s="3"/>
      <c r="G17" s="3">
        <f>F17*C17</f>
        <v>0</v>
      </c>
    </row>
  </sheetData>
  <mergeCells count="3">
    <mergeCell ref="D4:E4"/>
    <mergeCell ref="F4:G4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07A8-014B-4259-AA4E-11D47ED61384}">
  <dimension ref="A2:K16"/>
  <sheetViews>
    <sheetView topLeftCell="A8" workbookViewId="0">
      <selection activeCell="D11" sqref="D11"/>
    </sheetView>
  </sheetViews>
  <sheetFormatPr defaultRowHeight="15" x14ac:dyDescent="0.25"/>
  <cols>
    <col min="1" max="1" width="26.42578125" bestFit="1" customWidth="1"/>
    <col min="2" max="2" width="7.140625" customWidth="1"/>
    <col min="3" max="3" width="6.140625" customWidth="1"/>
    <col min="4" max="4" width="10.140625" customWidth="1"/>
    <col min="5" max="5" width="9.85546875" customWidth="1"/>
    <col min="6" max="7" width="10.28515625" customWidth="1"/>
    <col min="8" max="8" width="13.140625" customWidth="1"/>
    <col min="9" max="9" width="13.85546875" customWidth="1"/>
    <col min="10" max="10" width="10.28515625" customWidth="1"/>
    <col min="11" max="11" width="9.42578125" customWidth="1"/>
  </cols>
  <sheetData>
    <row r="2" spans="1:1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 x14ac:dyDescent="0.25">
      <c r="A3" s="1"/>
      <c r="B3" s="1"/>
      <c r="C3" s="1"/>
      <c r="D3" s="39" t="s">
        <v>16</v>
      </c>
      <c r="E3" s="39"/>
      <c r="F3" s="39"/>
      <c r="G3" s="39"/>
      <c r="H3" s="43" t="s">
        <v>20</v>
      </c>
      <c r="I3" s="44"/>
      <c r="J3" s="44"/>
      <c r="K3" s="45"/>
    </row>
    <row r="4" spans="1:11" ht="42.6" customHeight="1" x14ac:dyDescent="0.25">
      <c r="A4" s="1" t="s">
        <v>1</v>
      </c>
      <c r="B4" s="1" t="s">
        <v>2</v>
      </c>
      <c r="C4" s="1" t="s">
        <v>3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26</v>
      </c>
      <c r="I4" s="4" t="s">
        <v>27</v>
      </c>
      <c r="J4" s="4" t="s">
        <v>23</v>
      </c>
      <c r="K4" s="4" t="s">
        <v>24</v>
      </c>
    </row>
    <row r="5" spans="1:11" x14ac:dyDescent="0.25">
      <c r="A5" s="2" t="s">
        <v>6</v>
      </c>
      <c r="B5" s="2" t="s">
        <v>25</v>
      </c>
      <c r="C5" s="2">
        <v>1</v>
      </c>
      <c r="D5" s="3">
        <v>5500</v>
      </c>
      <c r="E5" s="3">
        <v>5500</v>
      </c>
      <c r="F5" s="3">
        <v>5500</v>
      </c>
      <c r="G5" s="3">
        <f>E5-F5</f>
        <v>0</v>
      </c>
      <c r="H5" s="3">
        <v>0</v>
      </c>
      <c r="I5" s="3">
        <v>0</v>
      </c>
      <c r="J5" s="3">
        <v>0</v>
      </c>
      <c r="K5" s="5">
        <f>I5-J5</f>
        <v>0</v>
      </c>
    </row>
    <row r="6" spans="1:11" x14ac:dyDescent="0.25">
      <c r="A6" s="2" t="s">
        <v>7</v>
      </c>
      <c r="B6" s="2" t="s">
        <v>25</v>
      </c>
      <c r="C6" s="2">
        <v>1</v>
      </c>
      <c r="D6" s="3">
        <v>8000</v>
      </c>
      <c r="E6" s="3">
        <v>8000</v>
      </c>
      <c r="F6" s="3">
        <v>8000</v>
      </c>
      <c r="G6" s="3">
        <f t="shared" ref="G6:G16" si="0">E6-F6</f>
        <v>0</v>
      </c>
      <c r="H6" s="3">
        <v>0</v>
      </c>
      <c r="I6" s="3">
        <v>0</v>
      </c>
      <c r="J6" s="3">
        <v>0</v>
      </c>
      <c r="K6" s="5">
        <f t="shared" ref="K6:K16" si="1">I6-J6</f>
        <v>0</v>
      </c>
    </row>
    <row r="7" spans="1:11" x14ac:dyDescent="0.25">
      <c r="A7" s="2" t="s">
        <v>8</v>
      </c>
      <c r="B7" s="2" t="s">
        <v>25</v>
      </c>
      <c r="C7" s="2">
        <v>1</v>
      </c>
      <c r="D7" s="3">
        <v>9000</v>
      </c>
      <c r="E7" s="3">
        <v>9000</v>
      </c>
      <c r="F7" s="3">
        <v>8500</v>
      </c>
      <c r="G7" s="3">
        <f t="shared" si="0"/>
        <v>500</v>
      </c>
      <c r="H7" s="3">
        <v>0</v>
      </c>
      <c r="I7" s="3">
        <v>0</v>
      </c>
      <c r="J7" s="3">
        <v>0</v>
      </c>
      <c r="K7" s="5">
        <f t="shared" si="1"/>
        <v>0</v>
      </c>
    </row>
    <row r="8" spans="1:11" x14ac:dyDescent="0.25">
      <c r="A8" s="2" t="s">
        <v>9</v>
      </c>
      <c r="B8" s="2" t="s">
        <v>25</v>
      </c>
      <c r="C8" s="2">
        <v>1</v>
      </c>
      <c r="D8" s="3">
        <v>9000</v>
      </c>
      <c r="E8" s="3">
        <v>9000</v>
      </c>
      <c r="F8" s="3">
        <v>9000</v>
      </c>
      <c r="G8" s="3">
        <f t="shared" si="0"/>
        <v>0</v>
      </c>
      <c r="H8" s="3">
        <v>0</v>
      </c>
      <c r="I8" s="3">
        <v>0</v>
      </c>
      <c r="J8" s="3">
        <v>0</v>
      </c>
      <c r="K8" s="5">
        <f t="shared" si="1"/>
        <v>0</v>
      </c>
    </row>
    <row r="9" spans="1:11" x14ac:dyDescent="0.25">
      <c r="A9" s="2" t="s">
        <v>10</v>
      </c>
      <c r="B9" s="2" t="s">
        <v>25</v>
      </c>
      <c r="C9" s="2">
        <v>1</v>
      </c>
      <c r="D9" s="3">
        <v>17000</v>
      </c>
      <c r="E9" s="3">
        <v>17000</v>
      </c>
      <c r="F9" s="3">
        <v>16500</v>
      </c>
      <c r="G9" s="3">
        <f t="shared" si="0"/>
        <v>500</v>
      </c>
      <c r="H9" s="3">
        <v>0</v>
      </c>
      <c r="I9" s="3">
        <v>0</v>
      </c>
      <c r="J9" s="3">
        <v>0</v>
      </c>
      <c r="K9" s="5">
        <f t="shared" si="1"/>
        <v>0</v>
      </c>
    </row>
    <row r="10" spans="1:11" x14ac:dyDescent="0.25">
      <c r="A10" s="2" t="s">
        <v>11</v>
      </c>
      <c r="B10" s="2" t="s">
        <v>25</v>
      </c>
      <c r="C10" s="2">
        <v>1</v>
      </c>
      <c r="D10" s="3">
        <v>19000</v>
      </c>
      <c r="E10" s="3">
        <v>19000</v>
      </c>
      <c r="F10" s="3">
        <v>18500</v>
      </c>
      <c r="G10" s="3">
        <f t="shared" si="0"/>
        <v>500</v>
      </c>
      <c r="H10" s="3">
        <v>0</v>
      </c>
      <c r="I10" s="3">
        <v>0</v>
      </c>
      <c r="J10" s="3">
        <v>0</v>
      </c>
      <c r="K10" s="5">
        <f t="shared" si="1"/>
        <v>0</v>
      </c>
    </row>
    <row r="11" spans="1:11" x14ac:dyDescent="0.25">
      <c r="A11" s="2" t="s">
        <v>12</v>
      </c>
      <c r="B11" s="2" t="s">
        <v>25</v>
      </c>
      <c r="C11" s="2">
        <v>1</v>
      </c>
      <c r="D11" s="3">
        <v>33000</v>
      </c>
      <c r="E11" s="3">
        <v>33000</v>
      </c>
      <c r="F11" s="3">
        <v>32000</v>
      </c>
      <c r="G11" s="3">
        <f t="shared" si="0"/>
        <v>1000</v>
      </c>
      <c r="H11" s="3">
        <v>0</v>
      </c>
      <c r="I11" s="3">
        <v>0</v>
      </c>
      <c r="J11" s="3">
        <v>0</v>
      </c>
      <c r="K11" s="5">
        <f t="shared" si="1"/>
        <v>0</v>
      </c>
    </row>
    <row r="12" spans="1:11" x14ac:dyDescent="0.25">
      <c r="A12" s="2" t="s">
        <v>13</v>
      </c>
      <c r="B12" s="2" t="s">
        <v>25</v>
      </c>
      <c r="C12" s="2">
        <v>1</v>
      </c>
      <c r="D12" s="3">
        <v>38000</v>
      </c>
      <c r="E12" s="3">
        <v>38000</v>
      </c>
      <c r="F12" s="3">
        <v>37000</v>
      </c>
      <c r="G12" s="3">
        <f t="shared" si="0"/>
        <v>1000</v>
      </c>
      <c r="H12" s="3">
        <v>0</v>
      </c>
      <c r="I12" s="3">
        <v>0</v>
      </c>
      <c r="J12" s="3">
        <v>0</v>
      </c>
      <c r="K12" s="5">
        <f t="shared" si="1"/>
        <v>0</v>
      </c>
    </row>
    <row r="13" spans="1:11" x14ac:dyDescent="0.25">
      <c r="A13" s="2" t="s">
        <v>14</v>
      </c>
      <c r="B13" s="2" t="s">
        <v>25</v>
      </c>
      <c r="C13" s="2">
        <v>1</v>
      </c>
      <c r="D13" s="3">
        <v>23000</v>
      </c>
      <c r="E13" s="3">
        <v>23000</v>
      </c>
      <c r="F13" s="6">
        <v>23000</v>
      </c>
      <c r="G13" s="3">
        <f t="shared" si="0"/>
        <v>0</v>
      </c>
      <c r="H13" s="3">
        <v>0</v>
      </c>
      <c r="I13" s="3">
        <v>0</v>
      </c>
      <c r="J13" s="3">
        <v>0</v>
      </c>
      <c r="K13" s="5">
        <f t="shared" si="1"/>
        <v>0</v>
      </c>
    </row>
    <row r="14" spans="1:11" x14ac:dyDescent="0.25">
      <c r="A14" s="2" t="s">
        <v>15</v>
      </c>
      <c r="B14" s="2" t="s">
        <v>25</v>
      </c>
      <c r="C14" s="2">
        <v>1</v>
      </c>
      <c r="D14" s="3">
        <v>28000</v>
      </c>
      <c r="E14" s="3">
        <v>28000</v>
      </c>
      <c r="F14" s="6">
        <v>28000</v>
      </c>
      <c r="G14" s="3">
        <f t="shared" si="0"/>
        <v>0</v>
      </c>
      <c r="H14" s="3">
        <v>0</v>
      </c>
      <c r="I14" s="3">
        <v>0</v>
      </c>
      <c r="J14" s="3">
        <v>0</v>
      </c>
      <c r="K14" s="5">
        <f t="shared" si="1"/>
        <v>0</v>
      </c>
    </row>
    <row r="15" spans="1:11" x14ac:dyDescent="0.25">
      <c r="A15" s="2" t="s">
        <v>18</v>
      </c>
      <c r="B15" s="2" t="s">
        <v>25</v>
      </c>
      <c r="C15" s="2">
        <v>1</v>
      </c>
      <c r="D15" s="2"/>
      <c r="E15" s="3">
        <v>10000</v>
      </c>
      <c r="F15" s="3">
        <v>10000</v>
      </c>
      <c r="G15" s="3">
        <f t="shared" si="0"/>
        <v>0</v>
      </c>
      <c r="H15" s="3">
        <v>8500</v>
      </c>
      <c r="I15" s="3">
        <v>9500</v>
      </c>
      <c r="J15" s="3">
        <v>9500</v>
      </c>
      <c r="K15" s="5">
        <f t="shared" si="1"/>
        <v>0</v>
      </c>
    </row>
    <row r="16" spans="1:11" x14ac:dyDescent="0.25">
      <c r="A16" s="2" t="s">
        <v>19</v>
      </c>
      <c r="B16" s="2" t="s">
        <v>25</v>
      </c>
      <c r="C16" s="2">
        <v>1</v>
      </c>
      <c r="D16" s="2"/>
      <c r="E16" s="3">
        <v>8500</v>
      </c>
      <c r="F16" s="6">
        <v>8500</v>
      </c>
      <c r="G16" s="3">
        <f t="shared" si="0"/>
        <v>0</v>
      </c>
      <c r="H16" s="3">
        <v>0</v>
      </c>
      <c r="I16" s="3">
        <v>0</v>
      </c>
      <c r="J16" s="3">
        <v>0</v>
      </c>
      <c r="K16" s="5">
        <f t="shared" si="1"/>
        <v>0</v>
      </c>
    </row>
  </sheetData>
  <mergeCells count="3">
    <mergeCell ref="D3:G3"/>
    <mergeCell ref="A2:K2"/>
    <mergeCell ref="H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AAFC-C9E9-4FAA-B459-A028F93999E0}">
  <dimension ref="A3:O55"/>
  <sheetViews>
    <sheetView tabSelected="1" topLeftCell="A11" zoomScale="80" zoomScaleNormal="80" workbookViewId="0">
      <selection activeCell="F11" sqref="F11"/>
    </sheetView>
  </sheetViews>
  <sheetFormatPr defaultRowHeight="15" x14ac:dyDescent="0.25"/>
  <cols>
    <col min="1" max="1" width="26.42578125" bestFit="1" customWidth="1"/>
    <col min="4" max="4" width="8.85546875" customWidth="1"/>
    <col min="5" max="5" width="18.42578125" customWidth="1"/>
    <col min="6" max="6" width="10" customWidth="1"/>
    <col min="7" max="8" width="11.140625" customWidth="1"/>
    <col min="9" max="9" width="17.85546875" customWidth="1"/>
    <col min="10" max="10" width="8.140625" customWidth="1"/>
    <col min="11" max="11" width="18.28515625" customWidth="1"/>
    <col min="12" max="12" width="8.7109375" customWidth="1"/>
    <col min="13" max="13" width="10.42578125" customWidth="1"/>
    <col min="14" max="14" width="9.42578125" customWidth="1"/>
    <col min="15" max="15" width="17.7109375" customWidth="1"/>
  </cols>
  <sheetData>
    <row r="3" spans="1:15" x14ac:dyDescent="0.25">
      <c r="A3" s="42" t="s">
        <v>54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6.45" customHeight="1" x14ac:dyDescent="0.25">
      <c r="A4" s="1"/>
      <c r="B4" s="1"/>
      <c r="C4" s="1"/>
      <c r="D4" s="50" t="s">
        <v>16</v>
      </c>
      <c r="E4" s="51"/>
      <c r="F4" s="51"/>
      <c r="G4" s="51"/>
      <c r="H4" s="51"/>
      <c r="I4" s="52"/>
      <c r="J4" s="40" t="s">
        <v>20</v>
      </c>
      <c r="K4" s="40"/>
      <c r="L4" s="40"/>
      <c r="M4" s="40"/>
      <c r="N4" s="40"/>
      <c r="O4" s="40"/>
    </row>
    <row r="5" spans="1:15" ht="57.6" customHeight="1" x14ac:dyDescent="0.25">
      <c r="A5" s="1" t="s">
        <v>1</v>
      </c>
      <c r="B5" s="1" t="s">
        <v>2</v>
      </c>
      <c r="C5" s="4" t="s">
        <v>35</v>
      </c>
      <c r="D5" s="4" t="s">
        <v>21</v>
      </c>
      <c r="E5" s="4" t="s">
        <v>37</v>
      </c>
      <c r="F5" s="4" t="s">
        <v>22</v>
      </c>
      <c r="G5" s="4" t="s">
        <v>23</v>
      </c>
      <c r="H5" s="4" t="s">
        <v>24</v>
      </c>
      <c r="I5" s="4" t="s">
        <v>36</v>
      </c>
      <c r="J5" s="4" t="s">
        <v>21</v>
      </c>
      <c r="K5" s="4" t="s">
        <v>37</v>
      </c>
      <c r="L5" s="4" t="s">
        <v>22</v>
      </c>
      <c r="M5" s="4" t="s">
        <v>23</v>
      </c>
      <c r="N5" s="4" t="s">
        <v>24</v>
      </c>
      <c r="O5" s="4" t="s">
        <v>36</v>
      </c>
    </row>
    <row r="6" spans="1:15" x14ac:dyDescent="0.25">
      <c r="A6" s="46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x14ac:dyDescent="0.25">
      <c r="A7" s="19" t="s">
        <v>6</v>
      </c>
      <c r="B7" s="13" t="s">
        <v>28</v>
      </c>
      <c r="C7" s="25">
        <v>3773</v>
      </c>
      <c r="D7" s="25">
        <v>5500</v>
      </c>
      <c r="E7" s="25">
        <f>D7*C7</f>
        <v>20751500</v>
      </c>
      <c r="F7" s="25">
        <v>5500</v>
      </c>
      <c r="G7" s="25">
        <v>5500</v>
      </c>
      <c r="H7" s="26">
        <f>F7-G7</f>
        <v>0</v>
      </c>
      <c r="I7" s="25">
        <f>C7*G7</f>
        <v>20751500</v>
      </c>
      <c r="J7" s="53" t="s">
        <v>33</v>
      </c>
      <c r="K7" s="54"/>
      <c r="L7" s="54"/>
      <c r="M7" s="54"/>
      <c r="N7" s="54"/>
      <c r="O7" s="55"/>
    </row>
    <row r="8" spans="1:15" x14ac:dyDescent="0.25">
      <c r="A8" s="19" t="s">
        <v>7</v>
      </c>
      <c r="B8" s="13" t="s">
        <v>28</v>
      </c>
      <c r="C8" s="26">
        <v>0</v>
      </c>
      <c r="D8" s="25">
        <v>8000</v>
      </c>
      <c r="E8" s="25">
        <f t="shared" ref="E8:E18" si="0">D8*C8</f>
        <v>0</v>
      </c>
      <c r="F8" s="25">
        <v>8000</v>
      </c>
      <c r="G8" s="25">
        <v>8000</v>
      </c>
      <c r="H8" s="26">
        <f t="shared" ref="H8:H18" si="1">F8-G8</f>
        <v>0</v>
      </c>
      <c r="I8" s="26">
        <f t="shared" ref="I8:I18" si="2">C8*G8</f>
        <v>0</v>
      </c>
      <c r="J8" s="56"/>
      <c r="K8" s="57"/>
      <c r="L8" s="57"/>
      <c r="M8" s="57"/>
      <c r="N8" s="57"/>
      <c r="O8" s="58"/>
    </row>
    <row r="9" spans="1:15" x14ac:dyDescent="0.25">
      <c r="A9" s="19" t="s">
        <v>8</v>
      </c>
      <c r="B9" s="13" t="s">
        <v>28</v>
      </c>
      <c r="C9" s="25">
        <v>3972</v>
      </c>
      <c r="D9" s="25">
        <v>9000</v>
      </c>
      <c r="E9" s="25">
        <f t="shared" si="0"/>
        <v>35748000</v>
      </c>
      <c r="F9" s="25">
        <v>9000</v>
      </c>
      <c r="G9" s="25">
        <v>8500</v>
      </c>
      <c r="H9" s="25">
        <f t="shared" si="1"/>
        <v>500</v>
      </c>
      <c r="I9" s="25">
        <f t="shared" si="2"/>
        <v>33762000</v>
      </c>
      <c r="J9" s="56"/>
      <c r="K9" s="57"/>
      <c r="L9" s="57"/>
      <c r="M9" s="57"/>
      <c r="N9" s="57"/>
      <c r="O9" s="58"/>
    </row>
    <row r="10" spans="1:15" x14ac:dyDescent="0.25">
      <c r="A10" s="19" t="s">
        <v>9</v>
      </c>
      <c r="B10" s="13" t="s">
        <v>28</v>
      </c>
      <c r="C10" s="26">
        <v>0</v>
      </c>
      <c r="D10" s="25">
        <v>9000</v>
      </c>
      <c r="E10" s="25">
        <f t="shared" si="0"/>
        <v>0</v>
      </c>
      <c r="F10" s="25">
        <v>9000</v>
      </c>
      <c r="G10" s="25">
        <v>9000</v>
      </c>
      <c r="H10" s="26">
        <f t="shared" si="1"/>
        <v>0</v>
      </c>
      <c r="I10" s="26">
        <f t="shared" si="2"/>
        <v>0</v>
      </c>
      <c r="J10" s="56"/>
      <c r="K10" s="57"/>
      <c r="L10" s="57"/>
      <c r="M10" s="57"/>
      <c r="N10" s="57"/>
      <c r="O10" s="58"/>
    </row>
    <row r="11" spans="1:15" x14ac:dyDescent="0.25">
      <c r="A11" s="19" t="s">
        <v>10</v>
      </c>
      <c r="B11" s="13" t="s">
        <v>28</v>
      </c>
      <c r="C11" s="25">
        <v>2241</v>
      </c>
      <c r="D11" s="25">
        <v>17000</v>
      </c>
      <c r="E11" s="25">
        <f t="shared" si="0"/>
        <v>38097000</v>
      </c>
      <c r="F11" s="25">
        <v>17000</v>
      </c>
      <c r="G11" s="25">
        <v>16500</v>
      </c>
      <c r="H11" s="25">
        <f t="shared" si="1"/>
        <v>500</v>
      </c>
      <c r="I11" s="25">
        <f t="shared" si="2"/>
        <v>36976500</v>
      </c>
      <c r="J11" s="56"/>
      <c r="K11" s="57"/>
      <c r="L11" s="57"/>
      <c r="M11" s="57"/>
      <c r="N11" s="57"/>
      <c r="O11" s="58"/>
    </row>
    <row r="12" spans="1:15" x14ac:dyDescent="0.25">
      <c r="A12" s="19" t="s">
        <v>11</v>
      </c>
      <c r="B12" s="13" t="s">
        <v>28</v>
      </c>
      <c r="C12" s="26">
        <v>0</v>
      </c>
      <c r="D12" s="25">
        <v>19000</v>
      </c>
      <c r="E12" s="25">
        <f t="shared" si="0"/>
        <v>0</v>
      </c>
      <c r="F12" s="25">
        <v>19000</v>
      </c>
      <c r="G12" s="25">
        <v>18500</v>
      </c>
      <c r="H12" s="25">
        <f t="shared" si="1"/>
        <v>500</v>
      </c>
      <c r="I12" s="26">
        <f t="shared" si="2"/>
        <v>0</v>
      </c>
      <c r="J12" s="56"/>
      <c r="K12" s="57"/>
      <c r="L12" s="57"/>
      <c r="M12" s="57"/>
      <c r="N12" s="57"/>
      <c r="O12" s="58"/>
    </row>
    <row r="13" spans="1:15" x14ac:dyDescent="0.25">
      <c r="A13" s="19" t="s">
        <v>12</v>
      </c>
      <c r="B13" s="13" t="s">
        <v>28</v>
      </c>
      <c r="C13" s="26">
        <v>0</v>
      </c>
      <c r="D13" s="25">
        <v>33000</v>
      </c>
      <c r="E13" s="25">
        <f t="shared" si="0"/>
        <v>0</v>
      </c>
      <c r="F13" s="25">
        <v>33000</v>
      </c>
      <c r="G13" s="25">
        <v>32000</v>
      </c>
      <c r="H13" s="25">
        <f t="shared" si="1"/>
        <v>1000</v>
      </c>
      <c r="I13" s="26">
        <f t="shared" si="2"/>
        <v>0</v>
      </c>
      <c r="J13" s="56"/>
      <c r="K13" s="57"/>
      <c r="L13" s="57"/>
      <c r="M13" s="57"/>
      <c r="N13" s="57"/>
      <c r="O13" s="58"/>
    </row>
    <row r="14" spans="1:15" x14ac:dyDescent="0.25">
      <c r="A14" s="19" t="s">
        <v>13</v>
      </c>
      <c r="B14" s="13" t="s">
        <v>28</v>
      </c>
      <c r="C14" s="25">
        <v>120</v>
      </c>
      <c r="D14" s="25">
        <v>38000</v>
      </c>
      <c r="E14" s="25">
        <f t="shared" si="0"/>
        <v>4560000</v>
      </c>
      <c r="F14" s="25">
        <v>38000</v>
      </c>
      <c r="G14" s="25">
        <v>37000</v>
      </c>
      <c r="H14" s="25">
        <f t="shared" si="1"/>
        <v>1000</v>
      </c>
      <c r="I14" s="25">
        <f t="shared" si="2"/>
        <v>4440000</v>
      </c>
      <c r="J14" s="56"/>
      <c r="K14" s="57"/>
      <c r="L14" s="57"/>
      <c r="M14" s="57"/>
      <c r="N14" s="57"/>
      <c r="O14" s="58"/>
    </row>
    <row r="15" spans="1:15" x14ac:dyDescent="0.25">
      <c r="A15" s="19" t="s">
        <v>14</v>
      </c>
      <c r="B15" s="13" t="s">
        <v>28</v>
      </c>
      <c r="C15" s="25">
        <v>120</v>
      </c>
      <c r="D15" s="25">
        <v>23000</v>
      </c>
      <c r="E15" s="25">
        <f t="shared" si="0"/>
        <v>2760000</v>
      </c>
      <c r="F15" s="25">
        <v>23000</v>
      </c>
      <c r="G15" s="25">
        <v>23000</v>
      </c>
      <c r="H15" s="24">
        <f t="shared" si="1"/>
        <v>0</v>
      </c>
      <c r="I15" s="25">
        <f t="shared" si="2"/>
        <v>2760000</v>
      </c>
      <c r="J15" s="56"/>
      <c r="K15" s="57"/>
      <c r="L15" s="57"/>
      <c r="M15" s="57"/>
      <c r="N15" s="57"/>
      <c r="O15" s="58"/>
    </row>
    <row r="16" spans="1:15" x14ac:dyDescent="0.25">
      <c r="A16" s="19" t="s">
        <v>15</v>
      </c>
      <c r="B16" s="13" t="s">
        <v>28</v>
      </c>
      <c r="C16" s="25">
        <v>120</v>
      </c>
      <c r="D16" s="25">
        <v>28000</v>
      </c>
      <c r="E16" s="25">
        <f t="shared" si="0"/>
        <v>3360000</v>
      </c>
      <c r="F16" s="25">
        <v>28000</v>
      </c>
      <c r="G16" s="25">
        <v>28000</v>
      </c>
      <c r="H16" s="24">
        <f t="shared" si="1"/>
        <v>0</v>
      </c>
      <c r="I16" s="25">
        <f t="shared" si="2"/>
        <v>3360000</v>
      </c>
      <c r="J16" s="59"/>
      <c r="K16" s="60"/>
      <c r="L16" s="60"/>
      <c r="M16" s="60"/>
      <c r="N16" s="60"/>
      <c r="O16" s="61"/>
    </row>
    <row r="17" spans="1:15" x14ac:dyDescent="0.25">
      <c r="A17" s="19" t="s">
        <v>18</v>
      </c>
      <c r="B17" s="13" t="s">
        <v>28</v>
      </c>
      <c r="C17" s="26">
        <v>0</v>
      </c>
      <c r="D17" s="26">
        <v>0</v>
      </c>
      <c r="E17" s="25">
        <f t="shared" si="0"/>
        <v>0</v>
      </c>
      <c r="F17" s="25">
        <v>10000</v>
      </c>
      <c r="G17" s="25">
        <v>10000</v>
      </c>
      <c r="H17" s="24">
        <f t="shared" si="1"/>
        <v>0</v>
      </c>
      <c r="I17" s="26">
        <f t="shared" si="2"/>
        <v>0</v>
      </c>
      <c r="J17" s="12">
        <v>8500</v>
      </c>
      <c r="K17" s="27">
        <f>J17*C17</f>
        <v>0</v>
      </c>
      <c r="L17" s="12">
        <v>9500</v>
      </c>
      <c r="M17" s="12">
        <v>9500</v>
      </c>
      <c r="N17" s="13">
        <f>L17-M17</f>
        <v>0</v>
      </c>
      <c r="O17" s="13">
        <f>M17*C17</f>
        <v>0</v>
      </c>
    </row>
    <row r="18" spans="1:15" x14ac:dyDescent="0.25">
      <c r="A18" s="19" t="s">
        <v>19</v>
      </c>
      <c r="B18" s="13" t="s">
        <v>28</v>
      </c>
      <c r="C18" s="26">
        <v>0</v>
      </c>
      <c r="D18" s="26">
        <v>0</v>
      </c>
      <c r="E18" s="25">
        <f t="shared" si="0"/>
        <v>0</v>
      </c>
      <c r="F18" s="25">
        <v>8500</v>
      </c>
      <c r="G18" s="25">
        <v>8500</v>
      </c>
      <c r="H18" s="24">
        <f t="shared" si="1"/>
        <v>0</v>
      </c>
      <c r="I18" s="26">
        <f t="shared" si="2"/>
        <v>0</v>
      </c>
      <c r="J18" s="13">
        <v>0</v>
      </c>
      <c r="K18" s="13"/>
      <c r="L18" s="13">
        <v>0</v>
      </c>
      <c r="M18" s="13">
        <v>0</v>
      </c>
      <c r="N18" s="13">
        <f>L18-M18</f>
        <v>0</v>
      </c>
      <c r="O18" s="13">
        <f>M18*C18</f>
        <v>0</v>
      </c>
    </row>
    <row r="19" spans="1:15" x14ac:dyDescent="0.25">
      <c r="A19" s="20" t="s">
        <v>32</v>
      </c>
      <c r="B19" s="21"/>
      <c r="C19" s="21"/>
      <c r="D19" s="21"/>
      <c r="E19" s="23">
        <f>SUM(E7:E18)</f>
        <v>105276500</v>
      </c>
      <c r="F19" s="21"/>
      <c r="G19" s="22"/>
      <c r="H19" s="11"/>
      <c r="I19" s="7">
        <f>SUM(I7:I18)</f>
        <v>102050000</v>
      </c>
      <c r="J19" s="3"/>
      <c r="K19" s="3"/>
      <c r="L19" s="3"/>
      <c r="M19" s="3"/>
      <c r="N19" s="3"/>
      <c r="O19" s="17">
        <f>SUM(O17:O18)</f>
        <v>0</v>
      </c>
    </row>
    <row r="20" spans="1:15" x14ac:dyDescent="0.25">
      <c r="A20" s="20" t="s">
        <v>39</v>
      </c>
      <c r="B20" s="21"/>
      <c r="C20" s="21"/>
      <c r="D20" s="21"/>
      <c r="E20" s="23"/>
      <c r="F20" s="21"/>
      <c r="G20" s="22"/>
      <c r="H20" s="11"/>
      <c r="I20" s="7">
        <f>E19-I19</f>
        <v>3226500</v>
      </c>
      <c r="J20" s="3"/>
      <c r="K20" s="3"/>
      <c r="L20" s="3"/>
      <c r="M20" s="3"/>
      <c r="N20" s="3"/>
      <c r="O20" s="17"/>
    </row>
    <row r="21" spans="1:15" x14ac:dyDescent="0.25">
      <c r="A21" s="20" t="s">
        <v>38</v>
      </c>
      <c r="B21" s="21"/>
      <c r="C21" s="21"/>
      <c r="D21" s="21"/>
      <c r="E21" s="23"/>
      <c r="F21" s="21"/>
      <c r="G21" s="22"/>
      <c r="H21" s="11"/>
      <c r="I21" s="7">
        <f>I20/I19%</f>
        <v>3.1616854483096519</v>
      </c>
      <c r="J21" s="3"/>
      <c r="K21" s="3"/>
      <c r="L21" s="3"/>
      <c r="M21" s="3">
        <f>1000/J17%</f>
        <v>11.764705882352942</v>
      </c>
      <c r="N21" s="3"/>
      <c r="O21" s="17"/>
    </row>
    <row r="22" spans="1:15" s="10" customFormat="1" x14ac:dyDescent="0.25">
      <c r="A22" s="46" t="s">
        <v>30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5">
      <c r="A23" s="19" t="s">
        <v>6</v>
      </c>
      <c r="B23" s="13" t="s">
        <v>28</v>
      </c>
      <c r="C23" s="12">
        <v>2400</v>
      </c>
      <c r="D23" s="12">
        <v>5500</v>
      </c>
      <c r="E23" s="12">
        <f>D23*C23</f>
        <v>13200000</v>
      </c>
      <c r="F23" s="12">
        <v>5500</v>
      </c>
      <c r="G23" s="12">
        <v>5500</v>
      </c>
      <c r="H23" s="13">
        <f>F23-G23</f>
        <v>0</v>
      </c>
      <c r="I23" s="12">
        <f>C23*G23</f>
        <v>13200000</v>
      </c>
      <c r="J23" s="53" t="s">
        <v>33</v>
      </c>
      <c r="K23" s="54"/>
      <c r="L23" s="54"/>
      <c r="M23" s="54"/>
      <c r="N23" s="54"/>
      <c r="O23" s="55"/>
    </row>
    <row r="24" spans="1:15" x14ac:dyDescent="0.25">
      <c r="A24" s="19" t="s">
        <v>7</v>
      </c>
      <c r="B24" s="13" t="s">
        <v>28</v>
      </c>
      <c r="C24" s="12">
        <v>2280</v>
      </c>
      <c r="D24" s="12">
        <v>8000</v>
      </c>
      <c r="E24" s="12">
        <f t="shared" ref="E24:E32" si="3">D24*C24</f>
        <v>18240000</v>
      </c>
      <c r="F24" s="12">
        <v>8000</v>
      </c>
      <c r="G24" s="12">
        <v>8000</v>
      </c>
      <c r="H24" s="13">
        <f t="shared" ref="H24:H34" si="4">F24-G24</f>
        <v>0</v>
      </c>
      <c r="I24" s="12">
        <f t="shared" ref="I24:I34" si="5">C24*G24</f>
        <v>18240000</v>
      </c>
      <c r="J24" s="56"/>
      <c r="K24" s="57"/>
      <c r="L24" s="57"/>
      <c r="M24" s="57"/>
      <c r="N24" s="57"/>
      <c r="O24" s="58"/>
    </row>
    <row r="25" spans="1:15" x14ac:dyDescent="0.25">
      <c r="A25" s="19" t="s">
        <v>8</v>
      </c>
      <c r="B25" s="13" t="s">
        <v>28</v>
      </c>
      <c r="C25" s="13">
        <v>0</v>
      </c>
      <c r="D25" s="12">
        <v>9000</v>
      </c>
      <c r="E25" s="13">
        <f t="shared" si="3"/>
        <v>0</v>
      </c>
      <c r="F25" s="12">
        <v>9000</v>
      </c>
      <c r="G25" s="12">
        <v>8500</v>
      </c>
      <c r="H25" s="12">
        <f t="shared" si="4"/>
        <v>500</v>
      </c>
      <c r="I25" s="13">
        <f t="shared" si="5"/>
        <v>0</v>
      </c>
      <c r="J25" s="56"/>
      <c r="K25" s="57"/>
      <c r="L25" s="57"/>
      <c r="M25" s="57"/>
      <c r="N25" s="57"/>
      <c r="O25" s="58"/>
    </row>
    <row r="26" spans="1:15" x14ac:dyDescent="0.25">
      <c r="A26" s="19" t="s">
        <v>9</v>
      </c>
      <c r="B26" s="13" t="s">
        <v>28</v>
      </c>
      <c r="C26" s="12">
        <v>2760</v>
      </c>
      <c r="D26" s="12">
        <v>9000</v>
      </c>
      <c r="E26" s="12">
        <f t="shared" si="3"/>
        <v>24840000</v>
      </c>
      <c r="F26" s="12">
        <v>9000</v>
      </c>
      <c r="G26" s="12">
        <v>9000</v>
      </c>
      <c r="H26" s="13">
        <f t="shared" si="4"/>
        <v>0</v>
      </c>
      <c r="I26" s="12">
        <f t="shared" si="5"/>
        <v>24840000</v>
      </c>
      <c r="J26" s="56"/>
      <c r="K26" s="57"/>
      <c r="L26" s="57"/>
      <c r="M26" s="57"/>
      <c r="N26" s="57"/>
      <c r="O26" s="58"/>
    </row>
    <row r="27" spans="1:15" x14ac:dyDescent="0.25">
      <c r="A27" s="19" t="s">
        <v>10</v>
      </c>
      <c r="B27" s="13" t="s">
        <v>28</v>
      </c>
      <c r="C27" s="12">
        <v>1920</v>
      </c>
      <c r="D27" s="12">
        <v>17000</v>
      </c>
      <c r="E27" s="12">
        <f t="shared" si="3"/>
        <v>32640000</v>
      </c>
      <c r="F27" s="12">
        <v>17000</v>
      </c>
      <c r="G27" s="12">
        <v>16500</v>
      </c>
      <c r="H27" s="12">
        <f t="shared" si="4"/>
        <v>500</v>
      </c>
      <c r="I27" s="12">
        <f t="shared" si="5"/>
        <v>31680000</v>
      </c>
      <c r="J27" s="56"/>
      <c r="K27" s="57"/>
      <c r="L27" s="57"/>
      <c r="M27" s="57"/>
      <c r="N27" s="57"/>
      <c r="O27" s="58"/>
    </row>
    <row r="28" spans="1:15" x14ac:dyDescent="0.25">
      <c r="A28" s="19" t="s">
        <v>11</v>
      </c>
      <c r="B28" s="13" t="s">
        <v>28</v>
      </c>
      <c r="C28" s="13">
        <v>0</v>
      </c>
      <c r="D28" s="12">
        <v>19000</v>
      </c>
      <c r="E28" s="13">
        <f t="shared" si="3"/>
        <v>0</v>
      </c>
      <c r="F28" s="12">
        <v>19000</v>
      </c>
      <c r="G28" s="12">
        <v>18500</v>
      </c>
      <c r="H28" s="12">
        <f t="shared" si="4"/>
        <v>500</v>
      </c>
      <c r="I28" s="13">
        <f t="shared" si="5"/>
        <v>0</v>
      </c>
      <c r="J28" s="56"/>
      <c r="K28" s="57"/>
      <c r="L28" s="57"/>
      <c r="M28" s="57"/>
      <c r="N28" s="57"/>
      <c r="O28" s="58"/>
    </row>
    <row r="29" spans="1:15" x14ac:dyDescent="0.25">
      <c r="A29" s="19" t="s">
        <v>12</v>
      </c>
      <c r="B29" s="13" t="s">
        <v>28</v>
      </c>
      <c r="C29" s="13">
        <v>0</v>
      </c>
      <c r="D29" s="12">
        <v>33000</v>
      </c>
      <c r="E29" s="13">
        <f t="shared" si="3"/>
        <v>0</v>
      </c>
      <c r="F29" s="12">
        <v>33000</v>
      </c>
      <c r="G29" s="12">
        <v>32000</v>
      </c>
      <c r="H29" s="12">
        <f t="shared" si="4"/>
        <v>1000</v>
      </c>
      <c r="I29" s="13">
        <f t="shared" si="5"/>
        <v>0</v>
      </c>
      <c r="J29" s="56"/>
      <c r="K29" s="57"/>
      <c r="L29" s="57"/>
      <c r="M29" s="57"/>
      <c r="N29" s="57"/>
      <c r="O29" s="58"/>
    </row>
    <row r="30" spans="1:15" x14ac:dyDescent="0.25">
      <c r="A30" s="19" t="s">
        <v>13</v>
      </c>
      <c r="B30" s="13" t="s">
        <v>28</v>
      </c>
      <c r="C30" s="12">
        <v>120</v>
      </c>
      <c r="D30" s="12">
        <v>38000</v>
      </c>
      <c r="E30" s="12">
        <f t="shared" si="3"/>
        <v>4560000</v>
      </c>
      <c r="F30" s="12">
        <v>38000</v>
      </c>
      <c r="G30" s="12">
        <v>37000</v>
      </c>
      <c r="H30" s="12">
        <f t="shared" si="4"/>
        <v>1000</v>
      </c>
      <c r="I30" s="12">
        <f t="shared" si="5"/>
        <v>4440000</v>
      </c>
      <c r="J30" s="56"/>
      <c r="K30" s="57"/>
      <c r="L30" s="57"/>
      <c r="M30" s="57"/>
      <c r="N30" s="57"/>
      <c r="O30" s="58"/>
    </row>
    <row r="31" spans="1:15" x14ac:dyDescent="0.25">
      <c r="A31" s="19" t="s">
        <v>14</v>
      </c>
      <c r="B31" s="13" t="s">
        <v>28</v>
      </c>
      <c r="C31" s="12">
        <v>120</v>
      </c>
      <c r="D31" s="12">
        <v>23000</v>
      </c>
      <c r="E31" s="12">
        <f t="shared" si="3"/>
        <v>2760000</v>
      </c>
      <c r="F31" s="12">
        <v>23000</v>
      </c>
      <c r="G31" s="12">
        <v>23000</v>
      </c>
      <c r="H31" s="13">
        <f t="shared" si="4"/>
        <v>0</v>
      </c>
      <c r="I31" s="12">
        <f t="shared" si="5"/>
        <v>2760000</v>
      </c>
      <c r="J31" s="56"/>
      <c r="K31" s="57"/>
      <c r="L31" s="57"/>
      <c r="M31" s="57"/>
      <c r="N31" s="57"/>
      <c r="O31" s="58"/>
    </row>
    <row r="32" spans="1:15" x14ac:dyDescent="0.25">
      <c r="A32" s="19" t="s">
        <v>15</v>
      </c>
      <c r="B32" s="13" t="s">
        <v>28</v>
      </c>
      <c r="C32" s="12">
        <v>120</v>
      </c>
      <c r="D32" s="12">
        <v>28000</v>
      </c>
      <c r="E32" s="12">
        <f t="shared" si="3"/>
        <v>3360000</v>
      </c>
      <c r="F32" s="12">
        <v>28000</v>
      </c>
      <c r="G32" s="12">
        <v>28000</v>
      </c>
      <c r="H32" s="13">
        <f t="shared" si="4"/>
        <v>0</v>
      </c>
      <c r="I32" s="12">
        <f t="shared" si="5"/>
        <v>3360000</v>
      </c>
      <c r="J32" s="59"/>
      <c r="K32" s="60"/>
      <c r="L32" s="60"/>
      <c r="M32" s="60"/>
      <c r="N32" s="60"/>
      <c r="O32" s="61"/>
    </row>
    <row r="33" spans="1:15" x14ac:dyDescent="0.25">
      <c r="A33" s="19" t="s">
        <v>18</v>
      </c>
      <c r="B33" s="13" t="s">
        <v>28</v>
      </c>
      <c r="C33" s="13">
        <v>0</v>
      </c>
      <c r="D33" s="13">
        <v>0</v>
      </c>
      <c r="E33" s="13"/>
      <c r="F33" s="12">
        <v>10000</v>
      </c>
      <c r="G33" s="12">
        <v>10000</v>
      </c>
      <c r="H33" s="13">
        <f t="shared" si="4"/>
        <v>0</v>
      </c>
      <c r="I33" s="13">
        <f t="shared" si="5"/>
        <v>0</v>
      </c>
      <c r="J33" s="12">
        <v>8500</v>
      </c>
      <c r="K33" s="27">
        <f>J33*C33</f>
        <v>0</v>
      </c>
      <c r="L33" s="12">
        <v>9500</v>
      </c>
      <c r="M33" s="12">
        <v>9500</v>
      </c>
      <c r="N33" s="13">
        <f>L33-M33</f>
        <v>0</v>
      </c>
      <c r="O33" s="13">
        <f>M33*C33</f>
        <v>0</v>
      </c>
    </row>
    <row r="34" spans="1:15" x14ac:dyDescent="0.25">
      <c r="A34" s="19" t="s">
        <v>19</v>
      </c>
      <c r="B34" s="13" t="s">
        <v>28</v>
      </c>
      <c r="C34" s="13">
        <v>0</v>
      </c>
      <c r="D34" s="13">
        <v>0</v>
      </c>
      <c r="E34" s="13"/>
      <c r="F34" s="12">
        <v>8500</v>
      </c>
      <c r="G34" s="12">
        <v>8500</v>
      </c>
      <c r="H34" s="13">
        <f t="shared" si="4"/>
        <v>0</v>
      </c>
      <c r="I34" s="13">
        <f t="shared" si="5"/>
        <v>0</v>
      </c>
      <c r="J34" s="13">
        <v>0</v>
      </c>
      <c r="K34" s="13"/>
      <c r="L34" s="13">
        <v>0</v>
      </c>
      <c r="M34" s="13">
        <v>0</v>
      </c>
      <c r="N34" s="13">
        <f>L34-M34</f>
        <v>0</v>
      </c>
      <c r="O34" s="13">
        <f>M34*C34</f>
        <v>0</v>
      </c>
    </row>
    <row r="35" spans="1:15" x14ac:dyDescent="0.25">
      <c r="A35" s="20" t="s">
        <v>32</v>
      </c>
      <c r="B35" s="28"/>
      <c r="C35" s="28"/>
      <c r="D35" s="28"/>
      <c r="E35" s="30">
        <f>SUM(E23:E34)</f>
        <v>99600000</v>
      </c>
      <c r="F35" s="28"/>
      <c r="G35" s="29"/>
      <c r="H35" s="15"/>
      <c r="I35" s="16">
        <f>SUM(I23:I34)</f>
        <v>98520000</v>
      </c>
      <c r="J35" s="12"/>
      <c r="K35" s="12"/>
      <c r="L35" s="12"/>
      <c r="M35" s="12"/>
      <c r="N35" s="12"/>
      <c r="O35" s="17">
        <f>SUM(O33:O34)</f>
        <v>0</v>
      </c>
    </row>
    <row r="36" spans="1:15" x14ac:dyDescent="0.25">
      <c r="A36" s="20" t="s">
        <v>39</v>
      </c>
      <c r="B36" s="14"/>
      <c r="C36" s="14"/>
      <c r="D36" s="14"/>
      <c r="E36" s="14"/>
      <c r="F36" s="14"/>
      <c r="G36" s="15"/>
      <c r="H36" s="15"/>
      <c r="I36" s="16">
        <f>E35-I35</f>
        <v>1080000</v>
      </c>
      <c r="J36" s="12"/>
      <c r="K36" s="12"/>
      <c r="L36" s="12"/>
      <c r="M36" s="12"/>
      <c r="N36" s="12"/>
      <c r="O36" s="17"/>
    </row>
    <row r="37" spans="1:15" x14ac:dyDescent="0.25">
      <c r="A37" s="20" t="s">
        <v>38</v>
      </c>
      <c r="B37" s="14"/>
      <c r="C37" s="14"/>
      <c r="D37" s="14"/>
      <c r="E37" s="14"/>
      <c r="F37" s="14"/>
      <c r="G37" s="15"/>
      <c r="H37" s="15"/>
      <c r="I37" s="16">
        <f>I36/I35%</f>
        <v>1.0962241169305724</v>
      </c>
      <c r="J37" s="12"/>
      <c r="K37" s="12"/>
      <c r="L37" s="12"/>
      <c r="M37" s="12">
        <f>1000/J33%</f>
        <v>11.764705882352942</v>
      </c>
      <c r="N37" s="12"/>
      <c r="O37" s="17"/>
    </row>
    <row r="38" spans="1:15" s="10" customFormat="1" x14ac:dyDescent="0.25">
      <c r="A38" s="46" t="s">
        <v>31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x14ac:dyDescent="0.25">
      <c r="A39" s="19" t="s">
        <v>6</v>
      </c>
      <c r="B39" s="13" t="s">
        <v>28</v>
      </c>
      <c r="C39" s="13">
        <v>0</v>
      </c>
      <c r="D39" s="12">
        <v>5500</v>
      </c>
      <c r="E39" s="13">
        <f>D39*C39</f>
        <v>0</v>
      </c>
      <c r="F39" s="12">
        <v>5500</v>
      </c>
      <c r="G39" s="12">
        <v>5500</v>
      </c>
      <c r="H39" s="13">
        <f>F39-G39</f>
        <v>0</v>
      </c>
      <c r="I39" s="13">
        <f>C39*G39</f>
        <v>0</v>
      </c>
      <c r="J39" s="53" t="s">
        <v>33</v>
      </c>
      <c r="K39" s="54"/>
      <c r="L39" s="54"/>
      <c r="M39" s="54"/>
      <c r="N39" s="54"/>
      <c r="O39" s="55"/>
    </row>
    <row r="40" spans="1:15" x14ac:dyDescent="0.25">
      <c r="A40" s="19" t="s">
        <v>7</v>
      </c>
      <c r="B40" s="13" t="s">
        <v>28</v>
      </c>
      <c r="C40" s="13">
        <v>0</v>
      </c>
      <c r="D40" s="12">
        <v>8000</v>
      </c>
      <c r="E40" s="13">
        <f t="shared" ref="E40:E50" si="6">D40*C40</f>
        <v>0</v>
      </c>
      <c r="F40" s="12">
        <v>8000</v>
      </c>
      <c r="G40" s="12">
        <v>8000</v>
      </c>
      <c r="H40" s="13">
        <f t="shared" ref="H40:H50" si="7">F40-G40</f>
        <v>0</v>
      </c>
      <c r="I40" s="13">
        <f t="shared" ref="I40:I43" si="8">C40*G40</f>
        <v>0</v>
      </c>
      <c r="J40" s="56"/>
      <c r="K40" s="57"/>
      <c r="L40" s="57"/>
      <c r="M40" s="57"/>
      <c r="N40" s="57"/>
      <c r="O40" s="58"/>
    </row>
    <row r="41" spans="1:15" x14ac:dyDescent="0.25">
      <c r="A41" s="19" t="s">
        <v>8</v>
      </c>
      <c r="B41" s="13" t="s">
        <v>28</v>
      </c>
      <c r="C41" s="13">
        <v>0</v>
      </c>
      <c r="D41" s="12">
        <v>9000</v>
      </c>
      <c r="E41" s="13">
        <f t="shared" si="6"/>
        <v>0</v>
      </c>
      <c r="F41" s="12">
        <v>9000</v>
      </c>
      <c r="G41" s="12">
        <v>8500</v>
      </c>
      <c r="H41" s="12">
        <f>F41-G41</f>
        <v>500</v>
      </c>
      <c r="I41" s="13">
        <f t="shared" si="8"/>
        <v>0</v>
      </c>
      <c r="J41" s="56"/>
      <c r="K41" s="57"/>
      <c r="L41" s="57"/>
      <c r="M41" s="57"/>
      <c r="N41" s="57"/>
      <c r="O41" s="58"/>
    </row>
    <row r="42" spans="1:15" x14ac:dyDescent="0.25">
      <c r="A42" s="19" t="s">
        <v>9</v>
      </c>
      <c r="B42" s="13" t="s">
        <v>28</v>
      </c>
      <c r="C42" s="13">
        <v>0</v>
      </c>
      <c r="D42" s="12">
        <v>9000</v>
      </c>
      <c r="E42" s="13">
        <f t="shared" si="6"/>
        <v>0</v>
      </c>
      <c r="F42" s="12">
        <v>9000</v>
      </c>
      <c r="G42" s="12">
        <v>9000</v>
      </c>
      <c r="H42" s="13">
        <f t="shared" si="7"/>
        <v>0</v>
      </c>
      <c r="I42" s="13">
        <f t="shared" si="8"/>
        <v>0</v>
      </c>
      <c r="J42" s="56"/>
      <c r="K42" s="57"/>
      <c r="L42" s="57"/>
      <c r="M42" s="57"/>
      <c r="N42" s="57"/>
      <c r="O42" s="58"/>
    </row>
    <row r="43" spans="1:15" x14ac:dyDescent="0.25">
      <c r="A43" s="19" t="s">
        <v>10</v>
      </c>
      <c r="B43" s="13" t="s">
        <v>28</v>
      </c>
      <c r="C43" s="13">
        <v>0</v>
      </c>
      <c r="D43" s="12">
        <v>17000</v>
      </c>
      <c r="E43" s="13">
        <f t="shared" si="6"/>
        <v>0</v>
      </c>
      <c r="F43" s="12">
        <v>17000</v>
      </c>
      <c r="G43" s="12">
        <v>16500</v>
      </c>
      <c r="H43" s="12">
        <f t="shared" si="7"/>
        <v>500</v>
      </c>
      <c r="I43" s="13">
        <f t="shared" si="8"/>
        <v>0</v>
      </c>
      <c r="J43" s="56"/>
      <c r="K43" s="57"/>
      <c r="L43" s="57"/>
      <c r="M43" s="57"/>
      <c r="N43" s="57"/>
      <c r="O43" s="58"/>
    </row>
    <row r="44" spans="1:15" x14ac:dyDescent="0.25">
      <c r="A44" s="19" t="s">
        <v>11</v>
      </c>
      <c r="B44" s="13" t="s">
        <v>28</v>
      </c>
      <c r="C44" s="12">
        <v>600</v>
      </c>
      <c r="D44" s="12">
        <v>19000</v>
      </c>
      <c r="E44" s="12">
        <f t="shared" si="6"/>
        <v>11400000</v>
      </c>
      <c r="F44" s="12">
        <v>19000</v>
      </c>
      <c r="G44" s="12">
        <v>18500</v>
      </c>
      <c r="H44" s="12">
        <f t="shared" si="7"/>
        <v>500</v>
      </c>
      <c r="I44" s="12">
        <f>C44*G44</f>
        <v>11100000</v>
      </c>
      <c r="J44" s="56"/>
      <c r="K44" s="57"/>
      <c r="L44" s="57"/>
      <c r="M44" s="57"/>
      <c r="N44" s="57"/>
      <c r="O44" s="58"/>
    </row>
    <row r="45" spans="1:15" x14ac:dyDescent="0.25">
      <c r="A45" s="19" t="s">
        <v>12</v>
      </c>
      <c r="B45" s="13" t="s">
        <v>28</v>
      </c>
      <c r="C45" s="12">
        <v>1260</v>
      </c>
      <c r="D45" s="12">
        <v>33000</v>
      </c>
      <c r="E45" s="12">
        <f t="shared" si="6"/>
        <v>41580000</v>
      </c>
      <c r="F45" s="12">
        <v>33000</v>
      </c>
      <c r="G45" s="12">
        <v>32000</v>
      </c>
      <c r="H45" s="12">
        <f t="shared" si="7"/>
        <v>1000</v>
      </c>
      <c r="I45" s="12">
        <f t="shared" ref="I45:I50" si="9">C45*G45</f>
        <v>40320000</v>
      </c>
      <c r="J45" s="56"/>
      <c r="K45" s="57"/>
      <c r="L45" s="57"/>
      <c r="M45" s="57"/>
      <c r="N45" s="57"/>
      <c r="O45" s="58"/>
    </row>
    <row r="46" spans="1:15" x14ac:dyDescent="0.25">
      <c r="A46" s="19" t="s">
        <v>13</v>
      </c>
      <c r="B46" s="13" t="s">
        <v>28</v>
      </c>
      <c r="C46" s="12">
        <v>120</v>
      </c>
      <c r="D46" s="12">
        <v>38000</v>
      </c>
      <c r="E46" s="12">
        <f t="shared" si="6"/>
        <v>4560000</v>
      </c>
      <c r="F46" s="12">
        <v>38000</v>
      </c>
      <c r="G46" s="12">
        <v>37000</v>
      </c>
      <c r="H46" s="12">
        <f t="shared" si="7"/>
        <v>1000</v>
      </c>
      <c r="I46" s="12">
        <f t="shared" si="9"/>
        <v>4440000</v>
      </c>
      <c r="J46" s="56"/>
      <c r="K46" s="57"/>
      <c r="L46" s="57"/>
      <c r="M46" s="57"/>
      <c r="N46" s="57"/>
      <c r="O46" s="58"/>
    </row>
    <row r="47" spans="1:15" x14ac:dyDescent="0.25">
      <c r="A47" s="19" t="s">
        <v>14</v>
      </c>
      <c r="B47" s="13" t="s">
        <v>28</v>
      </c>
      <c r="C47" s="12">
        <v>120</v>
      </c>
      <c r="D47" s="12">
        <v>23000</v>
      </c>
      <c r="E47" s="12">
        <f t="shared" si="6"/>
        <v>2760000</v>
      </c>
      <c r="F47" s="12">
        <v>23000</v>
      </c>
      <c r="G47" s="12">
        <v>23000</v>
      </c>
      <c r="H47" s="13">
        <f t="shared" si="7"/>
        <v>0</v>
      </c>
      <c r="I47" s="12">
        <f t="shared" si="9"/>
        <v>2760000</v>
      </c>
      <c r="J47" s="56"/>
      <c r="K47" s="57"/>
      <c r="L47" s="57"/>
      <c r="M47" s="57"/>
      <c r="N47" s="57"/>
      <c r="O47" s="58"/>
    </row>
    <row r="48" spans="1:15" x14ac:dyDescent="0.25">
      <c r="A48" s="19" t="s">
        <v>15</v>
      </c>
      <c r="B48" s="13" t="s">
        <v>28</v>
      </c>
      <c r="C48" s="12">
        <v>120</v>
      </c>
      <c r="D48" s="12">
        <v>28000</v>
      </c>
      <c r="E48" s="12">
        <f t="shared" si="6"/>
        <v>3360000</v>
      </c>
      <c r="F48" s="12">
        <v>28000</v>
      </c>
      <c r="G48" s="12">
        <v>28000</v>
      </c>
      <c r="H48" s="13">
        <f t="shared" si="7"/>
        <v>0</v>
      </c>
      <c r="I48" s="12">
        <f t="shared" si="9"/>
        <v>3360000</v>
      </c>
      <c r="J48" s="59"/>
      <c r="K48" s="60"/>
      <c r="L48" s="60"/>
      <c r="M48" s="60"/>
      <c r="N48" s="60"/>
      <c r="O48" s="61"/>
    </row>
    <row r="49" spans="1:15" x14ac:dyDescent="0.25">
      <c r="A49" s="19" t="s">
        <v>18</v>
      </c>
      <c r="B49" s="13" t="s">
        <v>28</v>
      </c>
      <c r="C49" s="12">
        <v>8400</v>
      </c>
      <c r="D49" s="13">
        <v>0</v>
      </c>
      <c r="E49" s="13">
        <f t="shared" si="6"/>
        <v>0</v>
      </c>
      <c r="F49" s="12">
        <v>10000</v>
      </c>
      <c r="G49" s="12">
        <v>10000</v>
      </c>
      <c r="H49" s="13">
        <f t="shared" si="7"/>
        <v>0</v>
      </c>
      <c r="I49" s="12">
        <f t="shared" si="9"/>
        <v>84000000</v>
      </c>
      <c r="J49" s="12">
        <v>8500</v>
      </c>
      <c r="K49" s="12">
        <f>J49*C49</f>
        <v>71400000</v>
      </c>
      <c r="L49" s="12">
        <v>9500</v>
      </c>
      <c r="M49" s="12">
        <v>9500</v>
      </c>
      <c r="N49" s="13">
        <f>L49-M49</f>
        <v>0</v>
      </c>
      <c r="O49" s="12">
        <f>M49*C49</f>
        <v>79800000</v>
      </c>
    </row>
    <row r="50" spans="1:15" x14ac:dyDescent="0.25">
      <c r="A50" s="19" t="s">
        <v>19</v>
      </c>
      <c r="B50" s="13" t="s">
        <v>28</v>
      </c>
      <c r="C50" s="13">
        <v>0</v>
      </c>
      <c r="D50" s="13">
        <v>0</v>
      </c>
      <c r="E50" s="13">
        <f t="shared" si="6"/>
        <v>0</v>
      </c>
      <c r="F50" s="12">
        <v>8500</v>
      </c>
      <c r="G50" s="12">
        <v>8500</v>
      </c>
      <c r="H50" s="13">
        <f t="shared" si="7"/>
        <v>0</v>
      </c>
      <c r="I50" s="13">
        <f t="shared" si="9"/>
        <v>0</v>
      </c>
      <c r="J50" s="13">
        <v>0</v>
      </c>
      <c r="K50" s="13"/>
      <c r="L50" s="13">
        <v>0</v>
      </c>
      <c r="M50" s="13">
        <v>0</v>
      </c>
      <c r="N50" s="13">
        <f>L50-M50</f>
        <v>0</v>
      </c>
      <c r="O50" s="13">
        <f>M50*C50</f>
        <v>0</v>
      </c>
    </row>
    <row r="51" spans="1:15" x14ac:dyDescent="0.25">
      <c r="A51" s="20" t="s">
        <v>32</v>
      </c>
      <c r="B51" s="28"/>
      <c r="C51" s="29"/>
      <c r="D51" s="15"/>
      <c r="E51" s="31">
        <f>SUM(E39:E50)</f>
        <v>63660000</v>
      </c>
      <c r="F51" s="15"/>
      <c r="G51" s="17"/>
      <c r="H51" s="17"/>
      <c r="I51" s="18">
        <f>I44+I45+I46+I47+I48</f>
        <v>61980000</v>
      </c>
      <c r="J51" s="17"/>
      <c r="K51" s="18">
        <f>K49</f>
        <v>71400000</v>
      </c>
      <c r="L51" s="17"/>
      <c r="M51" s="17"/>
      <c r="N51" s="17"/>
      <c r="O51" s="18">
        <f>SUM(O49:O50)</f>
        <v>79800000</v>
      </c>
    </row>
    <row r="52" spans="1:15" x14ac:dyDescent="0.25">
      <c r="A52" s="20" t="s">
        <v>39</v>
      </c>
      <c r="B52" s="14"/>
      <c r="C52" s="15"/>
      <c r="D52" s="15"/>
      <c r="E52" s="31"/>
      <c r="F52" s="15"/>
      <c r="G52" s="17"/>
      <c r="H52" s="17"/>
      <c r="I52" s="18">
        <f>E51-I51</f>
        <v>1680000</v>
      </c>
      <c r="J52" s="17"/>
      <c r="K52" s="17"/>
      <c r="L52" s="17"/>
      <c r="M52" s="17"/>
      <c r="N52" s="17"/>
      <c r="O52" s="18">
        <f>K51-O51</f>
        <v>-8400000</v>
      </c>
    </row>
    <row r="53" spans="1:15" x14ac:dyDescent="0.25">
      <c r="A53" s="20" t="s">
        <v>38</v>
      </c>
      <c r="B53" s="14"/>
      <c r="C53" s="15"/>
      <c r="D53" s="15"/>
      <c r="E53" s="31"/>
      <c r="F53" s="15"/>
      <c r="G53" s="17"/>
      <c r="H53" s="17"/>
      <c r="I53" s="18">
        <f>I52/I51%</f>
        <v>2.7105517909002903</v>
      </c>
      <c r="J53" s="17"/>
      <c r="K53" s="17"/>
      <c r="L53" s="17"/>
      <c r="M53" s="17"/>
      <c r="N53" s="17"/>
      <c r="O53" s="18">
        <f>O52/O51%</f>
        <v>-10.526315789473685</v>
      </c>
    </row>
    <row r="54" spans="1:15" x14ac:dyDescent="0.25">
      <c r="A54" s="47" t="s">
        <v>34</v>
      </c>
      <c r="B54" s="48"/>
      <c r="C54" s="49"/>
      <c r="D54" s="15"/>
      <c r="E54" s="32">
        <f>E51+E35+E19</f>
        <v>268536500</v>
      </c>
      <c r="F54" s="15"/>
      <c r="G54" s="8"/>
      <c r="H54" s="8"/>
      <c r="I54" s="9">
        <f>I51+I35+I19</f>
        <v>262550000</v>
      </c>
      <c r="J54" s="8"/>
      <c r="K54" s="8"/>
      <c r="L54" s="8"/>
      <c r="M54" s="8"/>
      <c r="N54" s="8"/>
      <c r="O54" s="9">
        <f>O51+O35+O19</f>
        <v>79800000</v>
      </c>
    </row>
    <row r="55" spans="1:15" x14ac:dyDescent="0.25">
      <c r="I55" s="33">
        <f>E54-I54</f>
        <v>5986500</v>
      </c>
    </row>
  </sheetData>
  <mergeCells count="10">
    <mergeCell ref="A54:C54"/>
    <mergeCell ref="D4:I4"/>
    <mergeCell ref="J7:O16"/>
    <mergeCell ref="J23:O32"/>
    <mergeCell ref="J39:O48"/>
    <mergeCell ref="A3:O3"/>
    <mergeCell ref="J4:O4"/>
    <mergeCell ref="A6:O6"/>
    <mergeCell ref="A22:O22"/>
    <mergeCell ref="A38:O38"/>
  </mergeCells>
  <pageMargins left="0.7" right="0.7" top="0.75" bottom="0.75" header="0.3" footer="0.3"/>
  <pageSetup paperSize="9" scale="67" orientation="landscape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A61D-7289-417F-BEDD-A77C552F4049}">
  <dimension ref="A2:E13"/>
  <sheetViews>
    <sheetView workbookViewId="0">
      <selection activeCell="B8" sqref="B8"/>
    </sheetView>
  </sheetViews>
  <sheetFormatPr defaultRowHeight="15" x14ac:dyDescent="0.25"/>
  <cols>
    <col min="1" max="1" width="24.5703125" customWidth="1"/>
    <col min="2" max="2" width="20.5703125" bestFit="1" customWidth="1"/>
    <col min="3" max="3" width="20" bestFit="1" customWidth="1"/>
    <col min="4" max="4" width="13.28515625" customWidth="1"/>
    <col min="5" max="5" width="12" customWidth="1"/>
    <col min="6" max="6" width="10.42578125" customWidth="1"/>
    <col min="7" max="7" width="9.5703125" customWidth="1"/>
  </cols>
  <sheetData>
    <row r="2" spans="1:5" x14ac:dyDescent="0.25">
      <c r="A2" s="62" t="s">
        <v>40</v>
      </c>
      <c r="B2" s="63"/>
      <c r="C2" s="63"/>
      <c r="D2" s="63"/>
      <c r="E2" s="64"/>
    </row>
    <row r="3" spans="1:5" ht="37.5" customHeight="1" x14ac:dyDescent="0.25">
      <c r="A3" s="35" t="s">
        <v>41</v>
      </c>
      <c r="B3" s="36" t="s">
        <v>47</v>
      </c>
      <c r="C3" s="36" t="s">
        <v>53</v>
      </c>
      <c r="D3" s="36" t="s">
        <v>46</v>
      </c>
      <c r="E3" s="36" t="s">
        <v>42</v>
      </c>
    </row>
    <row r="4" spans="1:5" x14ac:dyDescent="0.25">
      <c r="A4" s="2" t="s">
        <v>43</v>
      </c>
      <c r="B4" s="34">
        <v>105276500</v>
      </c>
      <c r="C4" s="34">
        <v>102050000</v>
      </c>
      <c r="D4" s="34">
        <v>3226500</v>
      </c>
      <c r="E4" s="34">
        <v>3</v>
      </c>
    </row>
    <row r="5" spans="1:5" x14ac:dyDescent="0.25">
      <c r="A5" s="2" t="s">
        <v>44</v>
      </c>
      <c r="B5" s="34">
        <v>99600000</v>
      </c>
      <c r="C5" s="34">
        <v>98520000</v>
      </c>
      <c r="D5" s="34">
        <v>1080000</v>
      </c>
      <c r="E5" s="34">
        <v>1</v>
      </c>
    </row>
    <row r="6" spans="1:5" x14ac:dyDescent="0.25">
      <c r="A6" s="2" t="s">
        <v>45</v>
      </c>
      <c r="B6" s="34">
        <v>63660000</v>
      </c>
      <c r="C6" s="34">
        <v>61980000</v>
      </c>
      <c r="D6" s="34">
        <v>1680000</v>
      </c>
      <c r="E6" s="34">
        <v>3</v>
      </c>
    </row>
    <row r="7" spans="1:5" x14ac:dyDescent="0.25">
      <c r="A7" s="2" t="s">
        <v>49</v>
      </c>
      <c r="B7" s="37">
        <f>SUM(B4:B6)</f>
        <v>268536500</v>
      </c>
      <c r="C7" s="37">
        <f>SUM(C4:C6)</f>
        <v>262550000</v>
      </c>
      <c r="D7" s="37">
        <f>SUM(D4:D6)</f>
        <v>5986500</v>
      </c>
      <c r="E7" s="37">
        <f>SUM(E4:E6)</f>
        <v>7</v>
      </c>
    </row>
    <row r="10" spans="1:5" x14ac:dyDescent="0.25">
      <c r="A10" s="62" t="s">
        <v>50</v>
      </c>
      <c r="B10" s="63"/>
      <c r="C10" s="63"/>
      <c r="D10" s="63"/>
      <c r="E10" s="64"/>
    </row>
    <row r="11" spans="1:5" ht="44.45" customHeight="1" x14ac:dyDescent="0.25">
      <c r="A11" s="35" t="s">
        <v>41</v>
      </c>
      <c r="B11" s="36" t="s">
        <v>47</v>
      </c>
      <c r="C11" s="36" t="s">
        <v>48</v>
      </c>
      <c r="D11" s="36" t="s">
        <v>51</v>
      </c>
      <c r="E11" s="36" t="s">
        <v>52</v>
      </c>
    </row>
    <row r="12" spans="1:5" ht="15.75" x14ac:dyDescent="0.25">
      <c r="A12" s="2" t="s">
        <v>45</v>
      </c>
      <c r="B12" s="38">
        <v>71400000</v>
      </c>
      <c r="C12" s="38">
        <v>79800000</v>
      </c>
      <c r="D12" s="34">
        <f>B12-C12</f>
        <v>-8400000</v>
      </c>
      <c r="E12" s="34">
        <f>D12/C12%</f>
        <v>-10.526315789473685</v>
      </c>
    </row>
    <row r="13" spans="1:5" x14ac:dyDescent="0.25">
      <c r="A13" s="2" t="s">
        <v>49</v>
      </c>
      <c r="B13" s="37">
        <f>SUM(B12:B12)</f>
        <v>71400000</v>
      </c>
      <c r="C13" s="37">
        <f>SUM(C12:C12)</f>
        <v>79800000</v>
      </c>
      <c r="D13" s="37">
        <f>SUM(D12:D12)</f>
        <v>-8400000</v>
      </c>
      <c r="E13" s="37">
        <f>SUM(E12)</f>
        <v>-10.526315789473685</v>
      </c>
    </row>
  </sheetData>
  <mergeCells count="2">
    <mergeCell ref="A2:E2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Final Comparison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Muhiire</dc:creator>
  <cp:lastModifiedBy>Jeome Sande</cp:lastModifiedBy>
  <cp:lastPrinted>2025-10-16T15:46:22Z</cp:lastPrinted>
  <dcterms:created xsi:type="dcterms:W3CDTF">2025-09-15T08:42:06Z</dcterms:created>
  <dcterms:modified xsi:type="dcterms:W3CDTF">2025-10-16T15:46:29Z</dcterms:modified>
</cp:coreProperties>
</file>