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initymetals0-my.sharepoint.com/personal/constantin_cyubahiro_trinity-metals_com/Documents/Documents/Trinity Metals/1.Nyakabingo/To do list/Week 1 June 2026/ENERGOLD/"/>
    </mc:Choice>
  </mc:AlternateContent>
  <xr:revisionPtr revIDLastSave="0" documentId="8_{E10FE110-1AD1-4327-9399-6EC28CC4C8AB}" xr6:coauthVersionLast="47" xr6:coauthVersionMax="47" xr10:uidLastSave="{00000000-0000-0000-0000-000000000000}"/>
  <bookViews>
    <workbookView xWindow="-108" yWindow="-108" windowWidth="23256" windowHeight="12456" xr2:uid="{5E008E3B-1E5E-4685-9EF6-F994109FADBA}"/>
  </bookViews>
  <sheets>
    <sheet name="Detail Invoice TOTAL " sheetId="6" r:id="rId1"/>
    <sheet name="Drilling Muds" sheetId="14" r:id="rId2"/>
    <sheet name="Lost Equipment" sheetId="13" r:id="rId3"/>
    <sheet name="Hole" sheetId="4" r:id="rId4"/>
    <sheet name="Time" sheetId="9" r:id="rId5"/>
    <sheet name="Time payroll" sheetId="12" state="hidden" r:id="rId6"/>
    <sheet name="Datos" sheetId="10" state="hidden" r:id="rId7"/>
  </sheets>
  <externalReferences>
    <externalReference r:id="rId8"/>
    <externalReference r:id="rId9"/>
  </externalReferences>
  <definedNames>
    <definedName name="_xlnm.Print_Area" localSheetId="0">'Detail Invoice TOTAL '!$A$1:$M$129</definedName>
    <definedName name="_xlnm.Print_Area" localSheetId="4">Time!$A$1:$S$12</definedName>
    <definedName name="_xlnm.Print_Area" localSheetId="5">'Time payroll'!$A$1:$AU$62</definedName>
    <definedName name="_xlnm.Print_Titles" localSheetId="4">Time!$7:$8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B6" i="10"/>
  <c r="B8" i="10"/>
  <c r="B10" i="10"/>
  <c r="B12" i="10"/>
  <c r="B14" i="10"/>
  <c r="B16" i="10"/>
  <c r="A21" i="10"/>
  <c r="B21" i="10"/>
  <c r="A22" i="10"/>
  <c r="B22" i="10"/>
  <c r="A23" i="10"/>
  <c r="B23" i="10"/>
  <c r="A24" i="10"/>
  <c r="B24" i="10"/>
  <c r="A25" i="10"/>
  <c r="B25" i="10"/>
  <c r="A26" i="10"/>
  <c r="B26" i="10"/>
  <c r="A27" i="10"/>
  <c r="B27" i="10"/>
  <c r="A28" i="10"/>
  <c r="B28" i="10"/>
  <c r="A29" i="10"/>
  <c r="B29" i="10"/>
  <c r="A30" i="10"/>
  <c r="B30" i="10"/>
  <c r="A31" i="10"/>
  <c r="B31" i="10"/>
  <c r="A32" i="10"/>
  <c r="B32" i="10"/>
  <c r="A33" i="10"/>
  <c r="B33" i="10"/>
  <c r="A34" i="10"/>
  <c r="B34" i="10"/>
  <c r="A35" i="10"/>
  <c r="B35" i="10"/>
  <c r="A36" i="10"/>
  <c r="B36" i="10"/>
  <c r="A37" i="10"/>
  <c r="B37" i="10"/>
  <c r="A38" i="10"/>
  <c r="B38" i="10"/>
  <c r="A39" i="10"/>
  <c r="B39" i="10"/>
  <c r="A40" i="10"/>
  <c r="B40" i="10"/>
  <c r="A41" i="10"/>
  <c r="B41" i="10"/>
  <c r="A42" i="10"/>
  <c r="B42" i="10"/>
  <c r="A43" i="10"/>
  <c r="B43" i="10"/>
  <c r="A44" i="10"/>
  <c r="B44" i="10"/>
  <c r="A45" i="10"/>
  <c r="B45" i="10"/>
  <c r="A46" i="10"/>
  <c r="B46" i="10"/>
  <c r="A47" i="10"/>
  <c r="B47" i="10"/>
  <c r="A48" i="10"/>
  <c r="B48" i="10"/>
  <c r="A49" i="10"/>
  <c r="B49" i="10"/>
  <c r="A50" i="10"/>
  <c r="B50" i="10"/>
  <c r="A51" i="10"/>
  <c r="B51" i="10"/>
  <c r="A52" i="10"/>
  <c r="B52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1" i="12"/>
  <c r="A2" i="12"/>
  <c r="B3" i="12"/>
  <c r="M3" i="12"/>
  <c r="M5" i="12"/>
  <c r="AN5" i="12"/>
  <c r="AO5" i="12"/>
  <c r="AN6" i="12"/>
  <c r="AO6" i="12"/>
  <c r="AN7" i="12"/>
  <c r="AO7" i="12"/>
  <c r="O13" i="12"/>
  <c r="P13" i="12"/>
  <c r="Q13" i="12"/>
  <c r="R13" i="12"/>
  <c r="S13" i="12"/>
  <c r="T13" i="12"/>
  <c r="U13" i="12"/>
  <c r="V13" i="12"/>
  <c r="W13" i="12"/>
  <c r="X13" i="12"/>
  <c r="Y13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AB16" i="12"/>
  <c r="AE16" i="12"/>
  <c r="AH16" i="12"/>
  <c r="AV16" i="12"/>
  <c r="AX16" i="12"/>
  <c r="AZ16" i="12"/>
  <c r="BC16" i="12"/>
  <c r="BE16" i="12"/>
  <c r="BG16" i="12"/>
  <c r="F18" i="12"/>
  <c r="I18" i="12"/>
  <c r="J18" i="12"/>
  <c r="K18" i="12"/>
  <c r="L18" i="12"/>
  <c r="AA18" i="12"/>
  <c r="AB18" i="12"/>
  <c r="AC18" i="12"/>
  <c r="AD18" i="12"/>
  <c r="AE18" i="12"/>
  <c r="AF18" i="12"/>
  <c r="AG18" i="12"/>
  <c r="AH18" i="12"/>
  <c r="AI18" i="12"/>
  <c r="AJ18" i="12"/>
  <c r="AV18" i="12"/>
  <c r="AW18" i="12"/>
  <c r="AX18" i="12"/>
  <c r="AY18" i="12"/>
  <c r="AZ18" i="12"/>
  <c r="BA18" i="12"/>
  <c r="BC18" i="12"/>
  <c r="BD18" i="12"/>
  <c r="BE18" i="12"/>
  <c r="BF18" i="12"/>
  <c r="BG18" i="12"/>
  <c r="BH18" i="12"/>
  <c r="F19" i="12"/>
  <c r="I19" i="12"/>
  <c r="J19" i="12"/>
  <c r="K19" i="12"/>
  <c r="L19" i="12"/>
  <c r="AA19" i="12"/>
  <c r="AB19" i="12"/>
  <c r="AC19" i="12"/>
  <c r="AD19" i="12"/>
  <c r="AE19" i="12"/>
  <c r="AF19" i="12"/>
  <c r="AG19" i="12"/>
  <c r="AH19" i="12"/>
  <c r="AI19" i="12"/>
  <c r="AJ19" i="12"/>
  <c r="AV19" i="12"/>
  <c r="AW19" i="12"/>
  <c r="AX19" i="12"/>
  <c r="AY19" i="12"/>
  <c r="AZ19" i="12"/>
  <c r="BA19" i="12"/>
  <c r="BC19" i="12"/>
  <c r="BD19" i="12"/>
  <c r="BE19" i="12"/>
  <c r="BF19" i="12"/>
  <c r="BG19" i="12"/>
  <c r="BH19" i="12"/>
  <c r="A20" i="12"/>
  <c r="F20" i="12"/>
  <c r="I20" i="12"/>
  <c r="J20" i="12"/>
  <c r="K20" i="12"/>
  <c r="L20" i="12"/>
  <c r="AA20" i="12"/>
  <c r="AB20" i="12"/>
  <c r="AC20" i="12"/>
  <c r="AD20" i="12"/>
  <c r="AE20" i="12"/>
  <c r="AF20" i="12"/>
  <c r="AG20" i="12"/>
  <c r="AH20" i="12"/>
  <c r="AI20" i="12"/>
  <c r="AJ20" i="12"/>
  <c r="AV20" i="12"/>
  <c r="AW20" i="12"/>
  <c r="AX20" i="12"/>
  <c r="AY20" i="12"/>
  <c r="AZ20" i="12"/>
  <c r="BA20" i="12"/>
  <c r="BC20" i="12"/>
  <c r="BD20" i="12"/>
  <c r="BE20" i="12"/>
  <c r="BF20" i="12"/>
  <c r="BG20" i="12"/>
  <c r="BH20" i="12"/>
  <c r="A21" i="12"/>
  <c r="F21" i="12"/>
  <c r="I21" i="12"/>
  <c r="J21" i="12"/>
  <c r="K21" i="12"/>
  <c r="L21" i="12"/>
  <c r="AA21" i="12"/>
  <c r="AB21" i="12"/>
  <c r="AC21" i="12"/>
  <c r="AD21" i="12"/>
  <c r="AE21" i="12"/>
  <c r="AF21" i="12"/>
  <c r="AG21" i="12"/>
  <c r="AH21" i="12"/>
  <c r="AI21" i="12"/>
  <c r="AJ21" i="12"/>
  <c r="AV21" i="12"/>
  <c r="AW21" i="12"/>
  <c r="AX21" i="12"/>
  <c r="AY21" i="12"/>
  <c r="AZ21" i="12"/>
  <c r="BA21" i="12"/>
  <c r="BC21" i="12"/>
  <c r="BD21" i="12"/>
  <c r="BE21" i="12"/>
  <c r="BF21" i="12"/>
  <c r="BG21" i="12"/>
  <c r="BH21" i="12"/>
  <c r="A22" i="12"/>
  <c r="F22" i="12"/>
  <c r="I22" i="12"/>
  <c r="J22" i="12"/>
  <c r="K22" i="12"/>
  <c r="L22" i="12"/>
  <c r="AA22" i="12"/>
  <c r="AB22" i="12"/>
  <c r="AC22" i="12"/>
  <c r="AD22" i="12"/>
  <c r="AE22" i="12"/>
  <c r="AF22" i="12"/>
  <c r="AG22" i="12"/>
  <c r="AH22" i="12"/>
  <c r="AI22" i="12"/>
  <c r="AJ22" i="12"/>
  <c r="AV22" i="12"/>
  <c r="AW22" i="12"/>
  <c r="AX22" i="12"/>
  <c r="AY22" i="12"/>
  <c r="AZ22" i="12"/>
  <c r="BA22" i="12"/>
  <c r="BC22" i="12"/>
  <c r="BD22" i="12"/>
  <c r="BE22" i="12"/>
  <c r="BF22" i="12"/>
  <c r="BG22" i="12"/>
  <c r="BH22" i="12"/>
  <c r="A23" i="12"/>
  <c r="F23" i="12"/>
  <c r="I23" i="12"/>
  <c r="J23" i="12"/>
  <c r="K23" i="12"/>
  <c r="L23" i="12"/>
  <c r="AA23" i="12"/>
  <c r="AB23" i="12"/>
  <c r="AC23" i="12"/>
  <c r="AD23" i="12"/>
  <c r="AE23" i="12"/>
  <c r="AF23" i="12"/>
  <c r="AG23" i="12"/>
  <c r="AH23" i="12"/>
  <c r="AI23" i="12"/>
  <c r="AJ23" i="12"/>
  <c r="AL23" i="12"/>
  <c r="AO23" i="12"/>
  <c r="AV23" i="12"/>
  <c r="AW23" i="12"/>
  <c r="AX23" i="12"/>
  <c r="AY23" i="12"/>
  <c r="AZ23" i="12"/>
  <c r="BA23" i="12"/>
  <c r="BC23" i="12"/>
  <c r="BD23" i="12"/>
  <c r="BE23" i="12"/>
  <c r="BF23" i="12"/>
  <c r="BG23" i="12"/>
  <c r="BH23" i="12"/>
  <c r="A24" i="12"/>
  <c r="F24" i="12"/>
  <c r="I24" i="12"/>
  <c r="J24" i="12"/>
  <c r="K24" i="12"/>
  <c r="L24" i="12"/>
  <c r="AA24" i="12"/>
  <c r="AB24" i="12"/>
  <c r="AC24" i="12"/>
  <c r="AD24" i="12"/>
  <c r="AE24" i="12"/>
  <c r="AF24" i="12"/>
  <c r="AG24" i="12"/>
  <c r="AH24" i="12"/>
  <c r="AI24" i="12"/>
  <c r="AJ24" i="12"/>
  <c r="AV24" i="12"/>
  <c r="AW24" i="12"/>
  <c r="AX24" i="12"/>
  <c r="AY24" i="12"/>
  <c r="AZ24" i="12"/>
  <c r="BA24" i="12"/>
  <c r="BC24" i="12"/>
  <c r="BD24" i="12"/>
  <c r="BE24" i="12"/>
  <c r="BF24" i="12"/>
  <c r="BG24" i="12"/>
  <c r="BH24" i="12"/>
  <c r="A25" i="12"/>
  <c r="F25" i="12"/>
  <c r="I25" i="12"/>
  <c r="J25" i="12"/>
  <c r="K25" i="12"/>
  <c r="L25" i="12"/>
  <c r="AA25" i="12"/>
  <c r="AB25" i="12"/>
  <c r="AC25" i="12"/>
  <c r="AD25" i="12"/>
  <c r="AE25" i="12"/>
  <c r="AF25" i="12"/>
  <c r="AG25" i="12"/>
  <c r="AH25" i="12"/>
  <c r="AI25" i="12"/>
  <c r="AJ25" i="12"/>
  <c r="AV25" i="12"/>
  <c r="AW25" i="12"/>
  <c r="AX25" i="12"/>
  <c r="AY25" i="12"/>
  <c r="AZ25" i="12"/>
  <c r="BA25" i="12"/>
  <c r="BC25" i="12"/>
  <c r="BD25" i="12"/>
  <c r="BE25" i="12"/>
  <c r="BF25" i="12"/>
  <c r="BG25" i="12"/>
  <c r="BH25" i="12"/>
  <c r="A26" i="12"/>
  <c r="F26" i="12"/>
  <c r="I26" i="12"/>
  <c r="J26" i="12"/>
  <c r="K26" i="12"/>
  <c r="L26" i="12"/>
  <c r="AA26" i="12"/>
  <c r="AB26" i="12"/>
  <c r="AC26" i="12"/>
  <c r="AD26" i="12"/>
  <c r="AE26" i="12"/>
  <c r="AF26" i="12"/>
  <c r="AG26" i="12"/>
  <c r="AH26" i="12"/>
  <c r="AI26" i="12"/>
  <c r="AJ26" i="12"/>
  <c r="AV26" i="12"/>
  <c r="AW26" i="12"/>
  <c r="AX26" i="12"/>
  <c r="AY26" i="12"/>
  <c r="AZ26" i="12"/>
  <c r="BA26" i="12"/>
  <c r="BC26" i="12"/>
  <c r="BD26" i="12"/>
  <c r="BE26" i="12"/>
  <c r="BF26" i="12"/>
  <c r="BG26" i="12"/>
  <c r="BH26" i="12"/>
  <c r="A27" i="12"/>
  <c r="F27" i="12"/>
  <c r="I27" i="12"/>
  <c r="J27" i="12"/>
  <c r="K27" i="12"/>
  <c r="L27" i="12"/>
  <c r="AA27" i="12"/>
  <c r="AB27" i="12"/>
  <c r="AC27" i="12"/>
  <c r="AD27" i="12"/>
  <c r="AE27" i="12"/>
  <c r="AF27" i="12"/>
  <c r="AG27" i="12"/>
  <c r="AH27" i="12"/>
  <c r="AI27" i="12"/>
  <c r="AJ27" i="12"/>
  <c r="AV27" i="12"/>
  <c r="AW27" i="12"/>
  <c r="AX27" i="12"/>
  <c r="AY27" i="12"/>
  <c r="AZ27" i="12"/>
  <c r="BA27" i="12"/>
  <c r="BC27" i="12"/>
  <c r="BD27" i="12"/>
  <c r="BE27" i="12"/>
  <c r="BF27" i="12"/>
  <c r="BG27" i="12"/>
  <c r="BH27" i="12"/>
  <c r="A28" i="12"/>
  <c r="F28" i="12"/>
  <c r="I28" i="12"/>
  <c r="J28" i="12"/>
  <c r="K28" i="12"/>
  <c r="L28" i="12"/>
  <c r="AA28" i="12"/>
  <c r="AB28" i="12"/>
  <c r="AC28" i="12"/>
  <c r="AD28" i="12"/>
  <c r="AE28" i="12"/>
  <c r="AF28" i="12"/>
  <c r="AG28" i="12"/>
  <c r="AH28" i="12"/>
  <c r="AI28" i="12"/>
  <c r="AJ28" i="12"/>
  <c r="AV28" i="12"/>
  <c r="AW28" i="12"/>
  <c r="AX28" i="12"/>
  <c r="AY28" i="12"/>
  <c r="AZ28" i="12"/>
  <c r="BA28" i="12"/>
  <c r="BC28" i="12"/>
  <c r="BD28" i="12"/>
  <c r="BE28" i="12"/>
  <c r="BF28" i="12"/>
  <c r="BG28" i="12"/>
  <c r="BH28" i="12"/>
  <c r="A29" i="12"/>
  <c r="F29" i="12"/>
  <c r="I29" i="12"/>
  <c r="J29" i="12"/>
  <c r="K29" i="12"/>
  <c r="L29" i="12"/>
  <c r="AA29" i="12"/>
  <c r="AB29" i="12"/>
  <c r="AC29" i="12"/>
  <c r="AD29" i="12"/>
  <c r="AE29" i="12"/>
  <c r="AF29" i="12"/>
  <c r="AG29" i="12"/>
  <c r="AH29" i="12"/>
  <c r="AI29" i="12"/>
  <c r="AJ29" i="12"/>
  <c r="AL29" i="12"/>
  <c r="AM29" i="12"/>
  <c r="AO29" i="12"/>
  <c r="AV29" i="12"/>
  <c r="AW29" i="12"/>
  <c r="AX29" i="12"/>
  <c r="AY29" i="12"/>
  <c r="AZ29" i="12"/>
  <c r="BA29" i="12"/>
  <c r="BC29" i="12"/>
  <c r="BD29" i="12"/>
  <c r="BE29" i="12"/>
  <c r="BF29" i="12"/>
  <c r="BG29" i="12"/>
  <c r="BH29" i="12"/>
  <c r="A30" i="12"/>
  <c r="F30" i="12"/>
  <c r="I30" i="12"/>
  <c r="J30" i="12"/>
  <c r="K30" i="12"/>
  <c r="L30" i="12"/>
  <c r="AA30" i="12"/>
  <c r="AB30" i="12"/>
  <c r="AC30" i="12"/>
  <c r="AD30" i="12"/>
  <c r="AE30" i="12"/>
  <c r="AF30" i="12"/>
  <c r="AG30" i="12"/>
  <c r="AH30" i="12"/>
  <c r="AI30" i="12"/>
  <c r="AJ30" i="12"/>
  <c r="AV30" i="12"/>
  <c r="AW30" i="12"/>
  <c r="AX30" i="12"/>
  <c r="AY30" i="12"/>
  <c r="AZ30" i="12"/>
  <c r="BA30" i="12"/>
  <c r="BC30" i="12"/>
  <c r="BD30" i="12"/>
  <c r="BE30" i="12"/>
  <c r="BF30" i="12"/>
  <c r="BG30" i="12"/>
  <c r="BH30" i="12"/>
  <c r="A31" i="12"/>
  <c r="F31" i="12"/>
  <c r="I31" i="12"/>
  <c r="J31" i="12"/>
  <c r="K31" i="12"/>
  <c r="L31" i="12"/>
  <c r="AA31" i="12"/>
  <c r="AB31" i="12"/>
  <c r="AC31" i="12"/>
  <c r="AD31" i="12"/>
  <c r="AE31" i="12"/>
  <c r="AF31" i="12"/>
  <c r="AG31" i="12"/>
  <c r="AH31" i="12"/>
  <c r="AI31" i="12"/>
  <c r="AJ31" i="12"/>
  <c r="AV31" i="12"/>
  <c r="AW31" i="12"/>
  <c r="AX31" i="12"/>
  <c r="AY31" i="12"/>
  <c r="AZ31" i="12"/>
  <c r="BA31" i="12"/>
  <c r="BC31" i="12"/>
  <c r="BD31" i="12"/>
  <c r="BE31" i="12"/>
  <c r="BF31" i="12"/>
  <c r="BG31" i="12"/>
  <c r="BH31" i="12"/>
  <c r="A32" i="12"/>
  <c r="F32" i="12"/>
  <c r="I32" i="12"/>
  <c r="J32" i="12"/>
  <c r="K32" i="12"/>
  <c r="L32" i="12"/>
  <c r="AA32" i="12"/>
  <c r="AB32" i="12"/>
  <c r="AC32" i="12"/>
  <c r="AD32" i="12"/>
  <c r="AE32" i="12"/>
  <c r="AF32" i="12"/>
  <c r="AG32" i="12"/>
  <c r="AH32" i="12"/>
  <c r="AI32" i="12"/>
  <c r="AJ32" i="12"/>
  <c r="AV32" i="12"/>
  <c r="AW32" i="12"/>
  <c r="AX32" i="12"/>
  <c r="AY32" i="12"/>
  <c r="AZ32" i="12"/>
  <c r="BA32" i="12"/>
  <c r="BC32" i="12"/>
  <c r="BD32" i="12"/>
  <c r="BE32" i="12"/>
  <c r="BF32" i="12"/>
  <c r="BG32" i="12"/>
  <c r="BH32" i="12"/>
  <c r="A33" i="12"/>
  <c r="F33" i="12"/>
  <c r="I33" i="12"/>
  <c r="J33" i="12"/>
  <c r="K33" i="12"/>
  <c r="L33" i="12"/>
  <c r="AA33" i="12"/>
  <c r="AB33" i="12"/>
  <c r="AC33" i="12"/>
  <c r="AD33" i="12"/>
  <c r="AE33" i="12"/>
  <c r="AF33" i="12"/>
  <c r="AG33" i="12"/>
  <c r="AH33" i="12"/>
  <c r="AI33" i="12"/>
  <c r="AJ33" i="12"/>
  <c r="AV33" i="12"/>
  <c r="AW33" i="12"/>
  <c r="AX33" i="12"/>
  <c r="AY33" i="12"/>
  <c r="AZ33" i="12"/>
  <c r="BA33" i="12"/>
  <c r="BC33" i="12"/>
  <c r="BD33" i="12"/>
  <c r="BE33" i="12"/>
  <c r="BF33" i="12"/>
  <c r="BG33" i="12"/>
  <c r="BH33" i="12"/>
  <c r="A34" i="12"/>
  <c r="F34" i="12"/>
  <c r="I34" i="12"/>
  <c r="J34" i="12"/>
  <c r="K34" i="12"/>
  <c r="L34" i="12"/>
  <c r="AA34" i="12"/>
  <c r="AB34" i="12"/>
  <c r="AC34" i="12"/>
  <c r="AD34" i="12"/>
  <c r="AE34" i="12"/>
  <c r="AF34" i="12"/>
  <c r="AG34" i="12"/>
  <c r="AH34" i="12"/>
  <c r="AI34" i="12"/>
  <c r="AJ34" i="12"/>
  <c r="AV34" i="12"/>
  <c r="AW34" i="12"/>
  <c r="AX34" i="12"/>
  <c r="AY34" i="12"/>
  <c r="AZ34" i="12"/>
  <c r="BA34" i="12"/>
  <c r="BC34" i="12"/>
  <c r="BD34" i="12"/>
  <c r="BE34" i="12"/>
  <c r="BF34" i="12"/>
  <c r="BG34" i="12"/>
  <c r="BH34" i="12"/>
  <c r="A35" i="12"/>
  <c r="F35" i="12"/>
  <c r="I35" i="12"/>
  <c r="J35" i="12"/>
  <c r="K35" i="12"/>
  <c r="L35" i="12"/>
  <c r="AA35" i="12"/>
  <c r="AB35" i="12"/>
  <c r="AC35" i="12"/>
  <c r="AD35" i="12"/>
  <c r="AE35" i="12"/>
  <c r="AF35" i="12"/>
  <c r="AG35" i="12"/>
  <c r="AH35" i="12"/>
  <c r="AI35" i="12"/>
  <c r="AJ35" i="12"/>
  <c r="AV35" i="12"/>
  <c r="AW35" i="12"/>
  <c r="AX35" i="12"/>
  <c r="AY35" i="12"/>
  <c r="AZ35" i="12"/>
  <c r="BA35" i="12"/>
  <c r="BC35" i="12"/>
  <c r="BD35" i="12"/>
  <c r="BE35" i="12"/>
  <c r="BF35" i="12"/>
  <c r="BG35" i="12"/>
  <c r="BH35" i="12"/>
  <c r="A36" i="12"/>
  <c r="F36" i="12"/>
  <c r="I36" i="12"/>
  <c r="J36" i="12"/>
  <c r="K36" i="12"/>
  <c r="L36" i="12"/>
  <c r="AA36" i="12"/>
  <c r="AB36" i="12"/>
  <c r="AC36" i="12"/>
  <c r="AD36" i="12"/>
  <c r="AE36" i="12"/>
  <c r="AF36" i="12"/>
  <c r="AG36" i="12"/>
  <c r="AH36" i="12"/>
  <c r="AI36" i="12"/>
  <c r="AJ36" i="12"/>
  <c r="AV36" i="12"/>
  <c r="AW36" i="12"/>
  <c r="AX36" i="12"/>
  <c r="AY36" i="12"/>
  <c r="AZ36" i="12"/>
  <c r="BA36" i="12"/>
  <c r="BC36" i="12"/>
  <c r="BD36" i="12"/>
  <c r="BE36" i="12"/>
  <c r="BF36" i="12"/>
  <c r="BG36" i="12"/>
  <c r="BH36" i="12"/>
  <c r="A37" i="12"/>
  <c r="F37" i="12"/>
  <c r="I37" i="12"/>
  <c r="J37" i="12"/>
  <c r="K37" i="12"/>
  <c r="L37" i="12"/>
  <c r="AA37" i="12"/>
  <c r="AB37" i="12"/>
  <c r="AC37" i="12"/>
  <c r="AD37" i="12"/>
  <c r="AE37" i="12"/>
  <c r="AF37" i="12"/>
  <c r="AG37" i="12"/>
  <c r="AH37" i="12"/>
  <c r="AI37" i="12"/>
  <c r="AJ37" i="12"/>
  <c r="AV37" i="12"/>
  <c r="AW37" i="12"/>
  <c r="AX37" i="12"/>
  <c r="AY37" i="12"/>
  <c r="AZ37" i="12"/>
  <c r="BA37" i="12"/>
  <c r="BC37" i="12"/>
  <c r="BD37" i="12"/>
  <c r="BE37" i="12"/>
  <c r="BF37" i="12"/>
  <c r="BG37" i="12"/>
  <c r="BH37" i="12"/>
  <c r="A38" i="12"/>
  <c r="F38" i="12"/>
  <c r="I38" i="12"/>
  <c r="J38" i="12"/>
  <c r="L38" i="12"/>
  <c r="AA38" i="12"/>
  <c r="AB38" i="12"/>
  <c r="AC38" i="12"/>
  <c r="AE38" i="12"/>
  <c r="AF38" i="12"/>
  <c r="AH38" i="12"/>
  <c r="AI38" i="12"/>
  <c r="AV38" i="12"/>
  <c r="AX38" i="12"/>
  <c r="AZ38" i="12"/>
  <c r="BC38" i="12"/>
  <c r="BD38" i="12"/>
  <c r="BE38" i="12"/>
  <c r="BF38" i="12"/>
  <c r="BG38" i="12"/>
  <c r="BH38" i="12"/>
  <c r="A39" i="12"/>
  <c r="F39" i="12"/>
  <c r="I39" i="12"/>
  <c r="J39" i="12"/>
  <c r="K39" i="12"/>
  <c r="L39" i="12"/>
  <c r="AA39" i="12"/>
  <c r="AC39" i="12"/>
  <c r="AD39" i="12"/>
  <c r="AE39" i="12"/>
  <c r="AF39" i="12"/>
  <c r="AG39" i="12"/>
  <c r="AH39" i="12"/>
  <c r="AI39" i="12"/>
  <c r="AJ39" i="12"/>
  <c r="AW39" i="12"/>
  <c r="AX39" i="12"/>
  <c r="AY39" i="12"/>
  <c r="AZ39" i="12"/>
  <c r="BA39" i="12"/>
  <c r="BC39" i="12"/>
  <c r="BD39" i="12"/>
  <c r="BE39" i="12"/>
  <c r="BF39" i="12"/>
  <c r="BG39" i="12"/>
  <c r="BH39" i="12"/>
  <c r="A40" i="12"/>
  <c r="F40" i="12"/>
  <c r="I40" i="12"/>
  <c r="J40" i="12"/>
  <c r="K40" i="12"/>
  <c r="L40" i="12"/>
  <c r="AA40" i="12"/>
  <c r="AB40" i="12"/>
  <c r="AC40" i="12"/>
  <c r="AD40" i="12"/>
  <c r="AE40" i="12"/>
  <c r="AF40" i="12"/>
  <c r="AG40" i="12"/>
  <c r="AH40" i="12"/>
  <c r="AI40" i="12"/>
  <c r="AJ40" i="12"/>
  <c r="AV40" i="12"/>
  <c r="AW40" i="12"/>
  <c r="AX40" i="12"/>
  <c r="AY40" i="12"/>
  <c r="AZ40" i="12"/>
  <c r="BA40" i="12"/>
  <c r="BC40" i="12"/>
  <c r="BD40" i="12"/>
  <c r="BE40" i="12"/>
  <c r="BF40" i="12"/>
  <c r="BG40" i="12"/>
  <c r="BH40" i="12"/>
  <c r="A41" i="12"/>
  <c r="F41" i="12"/>
  <c r="I41" i="12"/>
  <c r="J41" i="12"/>
  <c r="K41" i="12"/>
  <c r="L41" i="12"/>
  <c r="AA41" i="12"/>
  <c r="AB41" i="12"/>
  <c r="AC41" i="12"/>
  <c r="AD41" i="12"/>
  <c r="AE41" i="12"/>
  <c r="AF41" i="12"/>
  <c r="AG41" i="12"/>
  <c r="AH41" i="12"/>
  <c r="AI41" i="12"/>
  <c r="AJ41" i="12"/>
  <c r="AV41" i="12"/>
  <c r="AW41" i="12"/>
  <c r="AX41" i="12"/>
  <c r="AY41" i="12"/>
  <c r="AZ41" i="12"/>
  <c r="BA41" i="12"/>
  <c r="BC41" i="12"/>
  <c r="BD41" i="12"/>
  <c r="BE41" i="12"/>
  <c r="BF41" i="12"/>
  <c r="BG41" i="12"/>
  <c r="BH41" i="12"/>
  <c r="A42" i="12"/>
  <c r="F42" i="12"/>
  <c r="I42" i="12"/>
  <c r="J42" i="12"/>
  <c r="K42" i="12"/>
  <c r="L42" i="12"/>
  <c r="AA42" i="12"/>
  <c r="AB42" i="12"/>
  <c r="AC42" i="12"/>
  <c r="AD42" i="12"/>
  <c r="AE42" i="12"/>
  <c r="AF42" i="12"/>
  <c r="AG42" i="12"/>
  <c r="AH42" i="12"/>
  <c r="AI42" i="12"/>
  <c r="AJ42" i="12"/>
  <c r="AV42" i="12"/>
  <c r="AW42" i="12"/>
  <c r="AX42" i="12"/>
  <c r="AY42" i="12"/>
  <c r="AZ42" i="12"/>
  <c r="BA42" i="12"/>
  <c r="BC42" i="12"/>
  <c r="BD42" i="12"/>
  <c r="BE42" i="12"/>
  <c r="BF42" i="12"/>
  <c r="BG42" i="12"/>
  <c r="BH42" i="12"/>
  <c r="A43" i="12"/>
  <c r="F43" i="12"/>
  <c r="I43" i="12"/>
  <c r="J43" i="12"/>
  <c r="K43" i="12"/>
  <c r="L43" i="12"/>
  <c r="AA43" i="12"/>
  <c r="AB43" i="12"/>
  <c r="AC43" i="12"/>
  <c r="AD43" i="12"/>
  <c r="AE43" i="12"/>
  <c r="AF43" i="12"/>
  <c r="AG43" i="12"/>
  <c r="AH43" i="12"/>
  <c r="AI43" i="12"/>
  <c r="AJ43" i="12"/>
  <c r="AV43" i="12"/>
  <c r="AW43" i="12"/>
  <c r="AX43" i="12"/>
  <c r="AY43" i="12"/>
  <c r="AZ43" i="12"/>
  <c r="BA43" i="12"/>
  <c r="BC43" i="12"/>
  <c r="BD43" i="12"/>
  <c r="BE43" i="12"/>
  <c r="BF43" i="12"/>
  <c r="BG43" i="12"/>
  <c r="BH43" i="12"/>
  <c r="A44" i="12"/>
  <c r="F44" i="12"/>
  <c r="I44" i="12"/>
  <c r="J44" i="12"/>
  <c r="L44" i="12"/>
  <c r="AA44" i="12"/>
  <c r="AC44" i="12"/>
  <c r="AF44" i="12"/>
  <c r="AI44" i="12"/>
  <c r="BC44" i="12"/>
  <c r="BD44" i="12"/>
  <c r="BE44" i="12"/>
  <c r="BF44" i="12"/>
  <c r="BG44" i="12"/>
  <c r="BH44" i="12"/>
  <c r="A45" i="12"/>
  <c r="F45" i="12"/>
  <c r="I45" i="12"/>
  <c r="J45" i="12"/>
  <c r="K45" i="12"/>
  <c r="L45" i="12"/>
  <c r="AA45" i="12"/>
  <c r="AB45" i="12"/>
  <c r="AC45" i="12"/>
  <c r="AD45" i="12"/>
  <c r="AE45" i="12"/>
  <c r="AF45" i="12"/>
  <c r="AG45" i="12"/>
  <c r="AH45" i="12"/>
  <c r="AI45" i="12"/>
  <c r="AJ45" i="12"/>
  <c r="AV45" i="12"/>
  <c r="AW45" i="12"/>
  <c r="AX45" i="12"/>
  <c r="AY45" i="12"/>
  <c r="AZ45" i="12"/>
  <c r="BA45" i="12"/>
  <c r="BC45" i="12"/>
  <c r="BD45" i="12"/>
  <c r="BE45" i="12"/>
  <c r="BF45" i="12"/>
  <c r="BG45" i="12"/>
  <c r="BH45" i="12"/>
  <c r="A46" i="12"/>
  <c r="F46" i="12"/>
  <c r="I46" i="12"/>
  <c r="J46" i="12"/>
  <c r="L46" i="12"/>
  <c r="AA46" i="12"/>
  <c r="AB46" i="12"/>
  <c r="AC46" i="12"/>
  <c r="AE46" i="12"/>
  <c r="AF46" i="12"/>
  <c r="AH46" i="12"/>
  <c r="AI46" i="12"/>
  <c r="AV46" i="12"/>
  <c r="AX46" i="12"/>
  <c r="AZ46" i="12"/>
  <c r="BC46" i="12"/>
  <c r="BD46" i="12"/>
  <c r="BE46" i="12"/>
  <c r="BF46" i="12"/>
  <c r="BG46" i="12"/>
  <c r="BH46" i="12"/>
  <c r="A47" i="12"/>
  <c r="F47" i="12"/>
  <c r="I47" i="12"/>
  <c r="J47" i="12"/>
  <c r="K47" i="12"/>
  <c r="L47" i="12"/>
  <c r="AA47" i="12"/>
  <c r="AB47" i="12"/>
  <c r="AC47" i="12"/>
  <c r="AD47" i="12"/>
  <c r="AE47" i="12"/>
  <c r="AF47" i="12"/>
  <c r="AG47" i="12"/>
  <c r="AH47" i="12"/>
  <c r="AI47" i="12"/>
  <c r="AJ47" i="12"/>
  <c r="AV47" i="12"/>
  <c r="AW47" i="12"/>
  <c r="AX47" i="12"/>
  <c r="AY47" i="12"/>
  <c r="AZ47" i="12"/>
  <c r="BA47" i="12"/>
  <c r="BC47" i="12"/>
  <c r="BD47" i="12"/>
  <c r="BE47" i="12"/>
  <c r="BF47" i="12"/>
  <c r="BG47" i="12"/>
  <c r="BH47" i="12"/>
  <c r="A48" i="12"/>
  <c r="F48" i="12"/>
  <c r="I48" i="12"/>
  <c r="J48" i="12"/>
  <c r="K48" i="12"/>
  <c r="L48" i="12"/>
  <c r="AA48" i="12"/>
  <c r="AB48" i="12"/>
  <c r="AC48" i="12"/>
  <c r="AD48" i="12"/>
  <c r="AE48" i="12"/>
  <c r="AF48" i="12"/>
  <c r="AG48" i="12"/>
  <c r="AH48" i="12"/>
  <c r="AI48" i="12"/>
  <c r="AJ48" i="12"/>
  <c r="AV48" i="12"/>
  <c r="AW48" i="12"/>
  <c r="AX48" i="12"/>
  <c r="AY48" i="12"/>
  <c r="AZ48" i="12"/>
  <c r="BA48" i="12"/>
  <c r="BC48" i="12"/>
  <c r="BD48" i="12"/>
  <c r="BE48" i="12"/>
  <c r="BF48" i="12"/>
  <c r="BG48" i="12"/>
  <c r="BH48" i="12"/>
  <c r="A49" i="12"/>
  <c r="F49" i="12"/>
  <c r="I49" i="12"/>
  <c r="J49" i="12"/>
  <c r="K49" i="12"/>
  <c r="L49" i="12"/>
  <c r="AA49" i="12"/>
  <c r="AB49" i="12"/>
  <c r="AC49" i="12"/>
  <c r="AD49" i="12"/>
  <c r="AE49" i="12"/>
  <c r="AF49" i="12"/>
  <c r="AG49" i="12"/>
  <c r="AH49" i="12"/>
  <c r="AI49" i="12"/>
  <c r="AJ49" i="12"/>
  <c r="AV49" i="12"/>
  <c r="AW49" i="12"/>
  <c r="AX49" i="12"/>
  <c r="AY49" i="12"/>
  <c r="AZ49" i="12"/>
  <c r="BA49" i="12"/>
  <c r="BC49" i="12"/>
  <c r="BD49" i="12"/>
  <c r="BE49" i="12"/>
  <c r="BF49" i="12"/>
  <c r="BG49" i="12"/>
  <c r="BH49" i="12"/>
  <c r="A50" i="12"/>
  <c r="F50" i="12"/>
  <c r="J50" i="12"/>
  <c r="K50" i="12"/>
  <c r="AD50" i="12"/>
  <c r="AF50" i="12"/>
  <c r="A51" i="12"/>
  <c r="F51" i="12"/>
  <c r="J51" i="12"/>
  <c r="K51" i="12"/>
  <c r="AD51" i="12"/>
  <c r="AF51" i="12"/>
  <c r="D52" i="12"/>
  <c r="E52" i="12"/>
  <c r="F52" i="12"/>
  <c r="G52" i="12"/>
  <c r="H52" i="12"/>
  <c r="I52" i="12"/>
  <c r="AC52" i="12"/>
  <c r="AF52" i="12"/>
  <c r="AI52" i="12"/>
  <c r="BC52" i="12"/>
  <c r="BD52" i="12"/>
  <c r="BE52" i="12"/>
  <c r="BF52" i="12"/>
  <c r="BG52" i="12"/>
  <c r="BH52" i="12"/>
  <c r="AD54" i="12"/>
  <c r="AF54" i="12"/>
  <c r="AJ54" i="12"/>
  <c r="AA55" i="12"/>
  <c r="AB55" i="12"/>
  <c r="AD55" i="12"/>
  <c r="AF55" i="12"/>
  <c r="AA56" i="12"/>
  <c r="AB56" i="12"/>
  <c r="AD56" i="12"/>
  <c r="AF56" i="12"/>
  <c r="AA57" i="12"/>
  <c r="AB57" i="12"/>
  <c r="AD57" i="12"/>
  <c r="AF57" i="12"/>
  <c r="A64" i="12"/>
  <c r="B64" i="12"/>
  <c r="C64" i="12"/>
  <c r="J64" i="12"/>
  <c r="K64" i="12"/>
  <c r="A65" i="12"/>
  <c r="B65" i="12"/>
  <c r="C65" i="12"/>
  <c r="J65" i="12"/>
  <c r="K65" i="12"/>
  <c r="A66" i="12"/>
  <c r="B66" i="12"/>
  <c r="C66" i="12"/>
  <c r="J66" i="12"/>
  <c r="K66" i="12"/>
  <c r="A67" i="12"/>
  <c r="B67" i="12"/>
  <c r="C67" i="12"/>
  <c r="J67" i="12"/>
  <c r="K67" i="12"/>
  <c r="A68" i="12"/>
  <c r="B68" i="12"/>
  <c r="C68" i="12"/>
  <c r="J68" i="12"/>
  <c r="K68" i="12"/>
  <c r="A69" i="12"/>
  <c r="B69" i="12"/>
  <c r="C69" i="12"/>
  <c r="J69" i="12"/>
  <c r="K69" i="12"/>
  <c r="A70" i="12"/>
  <c r="B70" i="12"/>
  <c r="C70" i="12"/>
  <c r="J70" i="12"/>
  <c r="K70" i="12"/>
  <c r="A71" i="12"/>
  <c r="B71" i="12"/>
  <c r="C71" i="12"/>
  <c r="J71" i="12"/>
  <c r="K71" i="12"/>
  <c r="A72" i="12"/>
  <c r="B72" i="12"/>
  <c r="C72" i="12"/>
  <c r="J72" i="12"/>
  <c r="K72" i="12"/>
  <c r="A73" i="12"/>
  <c r="B73" i="12"/>
  <c r="C73" i="12"/>
  <c r="J73" i="12"/>
  <c r="K73" i="12"/>
  <c r="A74" i="12"/>
  <c r="B74" i="12"/>
  <c r="C74" i="12"/>
  <c r="J74" i="12"/>
  <c r="K74" i="12"/>
  <c r="A75" i="12"/>
  <c r="B75" i="12"/>
  <c r="C75" i="12"/>
  <c r="J75" i="12"/>
  <c r="K75" i="12"/>
  <c r="A76" i="12"/>
  <c r="B76" i="12"/>
  <c r="C76" i="12"/>
  <c r="J76" i="12"/>
  <c r="K76" i="12"/>
  <c r="A77" i="12"/>
  <c r="B77" i="12"/>
  <c r="C77" i="12"/>
  <c r="J77" i="12"/>
  <c r="K77" i="12"/>
  <c r="A78" i="12"/>
  <c r="B78" i="12"/>
  <c r="C78" i="12"/>
  <c r="J78" i="12"/>
  <c r="K78" i="12"/>
  <c r="A79" i="12"/>
  <c r="B79" i="12"/>
  <c r="C79" i="12"/>
  <c r="J79" i="12"/>
  <c r="K79" i="12"/>
  <c r="A80" i="12"/>
  <c r="B80" i="12"/>
  <c r="C80" i="12"/>
  <c r="J80" i="12"/>
  <c r="K80" i="12"/>
  <c r="A81" i="12"/>
  <c r="B81" i="12"/>
  <c r="C81" i="12"/>
  <c r="J81" i="12"/>
  <c r="K81" i="12"/>
  <c r="A82" i="12"/>
  <c r="B82" i="12"/>
  <c r="C82" i="12"/>
  <c r="J82" i="12"/>
  <c r="K82" i="12"/>
  <c r="A83" i="12"/>
  <c r="B83" i="12"/>
  <c r="C83" i="12"/>
  <c r="J83" i="12"/>
  <c r="K83" i="12"/>
  <c r="A84" i="12"/>
  <c r="B84" i="12"/>
  <c r="C84" i="12"/>
  <c r="J84" i="12"/>
  <c r="K84" i="12"/>
  <c r="A85" i="12"/>
  <c r="B85" i="12"/>
  <c r="C85" i="12"/>
  <c r="J85" i="12"/>
  <c r="K85" i="12"/>
  <c r="A86" i="12"/>
  <c r="B86" i="12"/>
  <c r="C86" i="12"/>
  <c r="J86" i="12"/>
  <c r="K86" i="12"/>
  <c r="A87" i="12"/>
  <c r="B87" i="12"/>
  <c r="C87" i="12"/>
  <c r="J87" i="12"/>
  <c r="K87" i="12"/>
  <c r="A88" i="12"/>
  <c r="B88" i="12"/>
  <c r="C88" i="12"/>
  <c r="J88" i="12"/>
  <c r="K88" i="12"/>
  <c r="A89" i="12"/>
  <c r="B89" i="12"/>
  <c r="C89" i="12"/>
  <c r="J89" i="12"/>
  <c r="K89" i="12"/>
  <c r="A90" i="12"/>
  <c r="B90" i="12"/>
  <c r="C90" i="12"/>
  <c r="J90" i="12"/>
  <c r="K90" i="12"/>
  <c r="A91" i="12"/>
  <c r="B91" i="12"/>
  <c r="C91" i="12"/>
  <c r="J91" i="12"/>
  <c r="K91" i="12"/>
  <c r="A92" i="12"/>
  <c r="B92" i="12"/>
  <c r="C92" i="12"/>
  <c r="J92" i="12"/>
  <c r="K92" i="12"/>
  <c r="A93" i="12"/>
  <c r="B93" i="12"/>
  <c r="C93" i="12"/>
  <c r="J93" i="12"/>
  <c r="K93" i="12"/>
  <c r="A94" i="12"/>
  <c r="B94" i="12"/>
  <c r="C94" i="12"/>
  <c r="J94" i="12"/>
  <c r="K94" i="12"/>
  <c r="A95" i="12"/>
  <c r="B95" i="12"/>
  <c r="C95" i="12"/>
  <c r="J95" i="12"/>
  <c r="K95" i="12"/>
  <c r="B96" i="12"/>
  <c r="C96" i="12"/>
  <c r="J96" i="12"/>
  <c r="F2" i="9"/>
  <c r="F4" i="9"/>
  <c r="F5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A1" i="4"/>
  <c r="A2" i="4"/>
  <c r="C17" i="4"/>
  <c r="D17" i="4"/>
  <c r="E17" i="4"/>
  <c r="F17" i="4"/>
  <c r="G17" i="4"/>
  <c r="H17" i="4"/>
  <c r="I17" i="4"/>
  <c r="N17" i="4"/>
  <c r="Q17" i="4"/>
  <c r="R17" i="4"/>
  <c r="S17" i="4"/>
  <c r="U17" i="4"/>
  <c r="V17" i="4"/>
  <c r="W17" i="4"/>
  <c r="X17" i="4"/>
  <c r="Y17" i="4"/>
  <c r="AA17" i="4"/>
  <c r="AB17" i="4"/>
  <c r="J19" i="4"/>
  <c r="K19" i="4"/>
  <c r="L19" i="4"/>
  <c r="M19" i="4"/>
  <c r="O19" i="4"/>
  <c r="P19" i="4"/>
  <c r="T19" i="4"/>
  <c r="Z19" i="4"/>
  <c r="A1" i="13"/>
  <c r="A2" i="13"/>
  <c r="E14" i="13"/>
  <c r="E16" i="13"/>
  <c r="E18" i="13"/>
  <c r="A1" i="14"/>
  <c r="A2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7" i="14"/>
  <c r="E39" i="14"/>
  <c r="E41" i="14"/>
  <c r="K24" i="6"/>
  <c r="I29" i="6"/>
  <c r="D38" i="6"/>
  <c r="F38" i="6"/>
  <c r="G38" i="6"/>
  <c r="H38" i="6"/>
  <c r="I38" i="6"/>
  <c r="H40" i="6"/>
  <c r="I40" i="6"/>
  <c r="G46" i="6"/>
  <c r="H46" i="6"/>
  <c r="I46" i="6"/>
  <c r="K46" i="6"/>
  <c r="H47" i="6"/>
  <c r="I47" i="6"/>
  <c r="H48" i="6"/>
  <c r="I48" i="6"/>
  <c r="K48" i="6"/>
  <c r="I49" i="6"/>
  <c r="K50" i="6"/>
  <c r="K51" i="6"/>
  <c r="K52" i="6"/>
  <c r="I54" i="6"/>
  <c r="I64" i="6"/>
  <c r="I67" i="6"/>
  <c r="I68" i="6"/>
  <c r="I69" i="6"/>
  <c r="I70" i="6"/>
  <c r="I71" i="6"/>
  <c r="I72" i="6"/>
  <c r="I73" i="6"/>
  <c r="I74" i="6"/>
  <c r="K74" i="6"/>
  <c r="I75" i="6"/>
  <c r="K76" i="6"/>
  <c r="K85" i="6"/>
  <c r="K86" i="6"/>
  <c r="I94" i="6"/>
  <c r="L94" i="6"/>
  <c r="E95" i="6"/>
  <c r="I95" i="6"/>
  <c r="L95" i="6"/>
  <c r="B2" i="10" l="1"/>
  <c r="AD5" i="12"/>
  <c r="AE5" i="12"/>
  <c r="AF5" i="12"/>
  <c r="K44" i="12"/>
  <c r="K46" i="12"/>
  <c r="K96" i="12"/>
  <c r="E11" i="9"/>
  <c r="J17" i="4"/>
  <c r="K17" i="4"/>
  <c r="L17" i="4"/>
  <c r="M17" i="4"/>
  <c r="O17" i="4"/>
  <c r="G47" i="6" s="1"/>
  <c r="G54" i="6" s="1"/>
  <c r="P17" i="4"/>
  <c r="T17" i="4"/>
  <c r="H49" i="6" s="1"/>
  <c r="Z17" i="4"/>
  <c r="M7" i="12"/>
  <c r="M8" i="12"/>
  <c r="N8" i="12" s="1"/>
  <c r="M14" i="12"/>
  <c r="N14" i="12"/>
  <c r="O14" i="12"/>
  <c r="AC14" i="12"/>
  <c r="AP2" i="12" s="1"/>
  <c r="AE14" i="12"/>
  <c r="AQ2" i="12" s="1"/>
  <c r="AQ15" i="12"/>
  <c r="AQ29" i="12" s="1"/>
  <c r="L16" i="12"/>
  <c r="B16" i="12" s="1"/>
  <c r="AL18" i="12"/>
  <c r="AO18" i="12" s="1"/>
  <c r="AM18" i="12"/>
  <c r="AM23" i="12"/>
  <c r="AP29" i="12"/>
  <c r="K38" i="12"/>
  <c r="AB39" i="12"/>
  <c r="AB44" i="12"/>
  <c r="AV44" i="12" s="1"/>
  <c r="AE44" i="12"/>
  <c r="AH44" i="12"/>
  <c r="K67" i="6"/>
  <c r="C23" i="10"/>
  <c r="F40" i="6"/>
  <c r="G40" i="6"/>
  <c r="K29" i="6"/>
  <c r="K31" i="6" s="1"/>
  <c r="K68" i="6"/>
  <c r="A6" i="10"/>
  <c r="A4" i="10"/>
  <c r="A14" i="10"/>
  <c r="A16" i="10"/>
  <c r="B18" i="10"/>
  <c r="A18" i="10" s="1"/>
  <c r="C21" i="10"/>
  <c r="C22" i="10"/>
  <c r="B54" i="10"/>
  <c r="B55" i="10"/>
  <c r="B87" i="10"/>
  <c r="B88" i="10"/>
  <c r="B120" i="10"/>
  <c r="B121" i="10"/>
  <c r="B153" i="10"/>
  <c r="B154" i="10"/>
  <c r="B186" i="10"/>
  <c r="B187" i="10"/>
  <c r="B219" i="10"/>
  <c r="B220" i="10"/>
  <c r="B252" i="10"/>
  <c r="B253" i="10"/>
  <c r="B285" i="10"/>
  <c r="B286" i="10"/>
  <c r="AM3" i="12"/>
  <c r="A8" i="10"/>
  <c r="A10" i="10"/>
  <c r="A12" i="10"/>
  <c r="L90" i="6"/>
  <c r="I78" i="6"/>
  <c r="K72" i="6"/>
  <c r="K64" i="6"/>
  <c r="K69" i="6"/>
  <c r="L26" i="6"/>
  <c r="K47" i="6"/>
  <c r="K70" i="6"/>
  <c r="K75" i="6"/>
  <c r="K71" i="6"/>
  <c r="K73" i="6"/>
  <c r="AJ44" i="12" l="1"/>
  <c r="BA44" i="12" s="1"/>
  <c r="AG44" i="12"/>
  <c r="AY44" i="12" s="1"/>
  <c r="AD44" i="12"/>
  <c r="AW44" i="12" s="1"/>
  <c r="AD46" i="12"/>
  <c r="AW46" i="12" s="1"/>
  <c r="AJ46" i="12"/>
  <c r="BA46" i="12" s="1"/>
  <c r="AG46" i="12"/>
  <c r="AY46" i="12" s="1"/>
  <c r="H54" i="6"/>
  <c r="K49" i="6"/>
  <c r="L54" i="6" s="1"/>
  <c r="M10" i="12"/>
  <c r="N10" i="12" s="1"/>
  <c r="M9" i="12"/>
  <c r="N9" i="12" s="1"/>
  <c r="N7" i="12"/>
  <c r="AQ18" i="12"/>
  <c r="AP18" i="12"/>
  <c r="AQ23" i="12"/>
  <c r="AP23" i="12"/>
  <c r="AJ38" i="12"/>
  <c r="AG38" i="12"/>
  <c r="AD38" i="12"/>
  <c r="AV39" i="12"/>
  <c r="AV52" i="12" s="1"/>
  <c r="AD3" i="12" s="1"/>
  <c r="AB52" i="12"/>
  <c r="AE52" i="12"/>
  <c r="AX44" i="12"/>
  <c r="AX52" i="12" s="1"/>
  <c r="AE3" i="12" s="1"/>
  <c r="AH52" i="12"/>
  <c r="AN29" i="12" s="1"/>
  <c r="AZ44" i="12"/>
  <c r="AZ52" i="12" s="1"/>
  <c r="AF3" i="12" s="1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G9" i="4"/>
  <c r="P14" i="12"/>
  <c r="Q14" i="12"/>
  <c r="R14" i="12"/>
  <c r="S14" i="12"/>
  <c r="T14" i="12"/>
  <c r="U14" i="12"/>
  <c r="V14" i="12"/>
  <c r="W14" i="12"/>
  <c r="X14" i="12"/>
  <c r="Y14" i="12"/>
  <c r="L33" i="6"/>
  <c r="C107" i="6"/>
  <c r="E107" i="6" s="1"/>
  <c r="A2" i="10"/>
  <c r="K78" i="6"/>
  <c r="L80" i="6" s="1"/>
  <c r="AJ52" i="12" l="1"/>
  <c r="AF6" i="12" s="1"/>
  <c r="BA38" i="12"/>
  <c r="BA52" i="12" s="1"/>
  <c r="AF4" i="12" s="1"/>
  <c r="AF9" i="12" s="1"/>
  <c r="AG52" i="12"/>
  <c r="AE6" i="12" s="1"/>
  <c r="AY38" i="12"/>
  <c r="AY52" i="12" s="1"/>
  <c r="AE4" i="12" s="1"/>
  <c r="AE9" i="12" s="1"/>
  <c r="AD52" i="12"/>
  <c r="AW38" i="12"/>
  <c r="AW52" i="12" s="1"/>
  <c r="AD4" i="12" s="1"/>
  <c r="AD9" i="12" s="1"/>
  <c r="AD8" i="12"/>
  <c r="AE8" i="12"/>
  <c r="AF8" i="12"/>
  <c r="AN18" i="12"/>
  <c r="AN23" i="12"/>
  <c r="L98" i="6"/>
  <c r="L102" i="6" s="1"/>
  <c r="L100" i="6"/>
  <c r="E108" i="6"/>
  <c r="AF11" i="12" l="1"/>
  <c r="AF10" i="12"/>
  <c r="AE11" i="12"/>
  <c r="AE10" i="12"/>
  <c r="AD6" i="12"/>
  <c r="AC53" i="12"/>
  <c r="AD11" i="12" l="1"/>
  <c r="AD10" i="12"/>
</calcChain>
</file>

<file path=xl/sharedStrings.xml><?xml version="1.0" encoding="utf-8"?>
<sst xmlns="http://schemas.openxmlformats.org/spreadsheetml/2006/main" count="490" uniqueCount="237">
  <si>
    <t>Contract</t>
  </si>
  <si>
    <t>ft.</t>
  </si>
  <si>
    <t>m.</t>
  </si>
  <si>
    <t>Coring Charges</t>
  </si>
  <si>
    <t>m</t>
  </si>
  <si>
    <t xml:space="preserve">Sub total Coring charges </t>
  </si>
  <si>
    <t>Time Charges</t>
  </si>
  <si>
    <t>Reaming</t>
  </si>
  <si>
    <t>Mud</t>
  </si>
  <si>
    <t>Cement</t>
  </si>
  <si>
    <t>Testing</t>
  </si>
  <si>
    <t>Standby</t>
  </si>
  <si>
    <t>Travel</t>
  </si>
  <si>
    <t>Sub-total Time Charges</t>
  </si>
  <si>
    <t>(e&amp;oe)</t>
  </si>
  <si>
    <t>Date</t>
  </si>
  <si>
    <t>Total</t>
  </si>
  <si>
    <t>Totals</t>
  </si>
  <si>
    <t>Hole</t>
  </si>
  <si>
    <t>Core</t>
  </si>
  <si>
    <t>ft</t>
  </si>
  <si>
    <t>Contract:</t>
  </si>
  <si>
    <t>Drilling</t>
  </si>
  <si>
    <t xml:space="preserve">Casing </t>
  </si>
  <si>
    <t>Angle</t>
  </si>
  <si>
    <t>Depth</t>
  </si>
  <si>
    <t>HQ</t>
  </si>
  <si>
    <t>start</t>
  </si>
  <si>
    <t>finish</t>
  </si>
  <si>
    <t>º</t>
  </si>
  <si>
    <t>Shift worked</t>
  </si>
  <si>
    <t>Shift drilled</t>
  </si>
  <si>
    <t>INTERIM BILLING</t>
  </si>
  <si>
    <t>Feet Core</t>
  </si>
  <si>
    <t>Feet casing</t>
  </si>
  <si>
    <t>Feet/Meters of Core:</t>
  </si>
  <si>
    <t>Feet/Meters of Casing:</t>
  </si>
  <si>
    <t>Core by shift worked</t>
  </si>
  <si>
    <t>Shifts &amp; Meters/Total Shift</t>
  </si>
  <si>
    <t>Core by shift drilled</t>
  </si>
  <si>
    <t>Shifts &amp; Meters/Drilling Shift</t>
  </si>
  <si>
    <t>Case by Shift worked</t>
  </si>
  <si>
    <t>Case by Shift drilled</t>
  </si>
  <si>
    <t>Moving</t>
  </si>
  <si>
    <t>Casing</t>
  </si>
  <si>
    <t>Coring</t>
  </si>
  <si>
    <t>Stabiliz.</t>
  </si>
  <si>
    <t>Water</t>
  </si>
  <si>
    <t>Main.</t>
  </si>
  <si>
    <t>Misc.</t>
  </si>
  <si>
    <t>Driller</t>
  </si>
  <si>
    <t>Summary</t>
  </si>
  <si>
    <t>%</t>
  </si>
  <si>
    <t xml:space="preserve">Contract:  </t>
  </si>
  <si>
    <t>Case</t>
  </si>
  <si>
    <t>Hrs</t>
  </si>
  <si>
    <t>hs</t>
  </si>
  <si>
    <t>core</t>
  </si>
  <si>
    <t>case</t>
  </si>
  <si>
    <t>Sh. work</t>
  </si>
  <si>
    <t>Sh. Dri.</t>
  </si>
  <si>
    <t>D</t>
  </si>
  <si>
    <t>N</t>
  </si>
  <si>
    <t>EGD</t>
  </si>
  <si>
    <t>Meters</t>
  </si>
  <si>
    <t>Horas Moving</t>
  </si>
  <si>
    <t>Horas Reaming</t>
  </si>
  <si>
    <t>Horas Stabiliz</t>
  </si>
  <si>
    <t>Horad MUD</t>
  </si>
  <si>
    <t>Horas Cement</t>
  </si>
  <si>
    <t>Horas Water</t>
  </si>
  <si>
    <t>Horas Testing</t>
  </si>
  <si>
    <t>Horas Standby</t>
  </si>
  <si>
    <t>Horas Travel</t>
  </si>
  <si>
    <t>TRAVEL</t>
  </si>
  <si>
    <t>MOVING</t>
  </si>
  <si>
    <t>REAMING</t>
  </si>
  <si>
    <t>STABILIZ</t>
  </si>
  <si>
    <t>MUD</t>
  </si>
  <si>
    <t>CEMENT</t>
  </si>
  <si>
    <t>WATER</t>
  </si>
  <si>
    <t>TESTING</t>
  </si>
  <si>
    <t>STANDBY</t>
  </si>
  <si>
    <t>Rig:</t>
  </si>
  <si>
    <t>Timesheets processing</t>
  </si>
  <si>
    <t>coring</t>
  </si>
  <si>
    <t>casing</t>
  </si>
  <si>
    <t xml:space="preserve">from(mtrs) </t>
  </si>
  <si>
    <t>to(mtrs)</t>
  </si>
  <si>
    <t>total ft</t>
  </si>
  <si>
    <t>Hrs case</t>
  </si>
  <si>
    <t>Hrs core</t>
  </si>
  <si>
    <t>Control</t>
  </si>
  <si>
    <t>Footage:</t>
  </si>
  <si>
    <t>Hours drilling:</t>
  </si>
  <si>
    <t>PAYROLL SUMMARY</t>
  </si>
  <si>
    <t>Employees:</t>
  </si>
  <si>
    <t>Employee</t>
  </si>
  <si>
    <t>Hours</t>
  </si>
  <si>
    <t>Vacation</t>
  </si>
  <si>
    <t>Foot bonus</t>
  </si>
  <si>
    <t>Supervisor bonus</t>
  </si>
  <si>
    <t>Advances</t>
  </si>
  <si>
    <t>Expenses</t>
  </si>
  <si>
    <t>$1.00 CAD/foot</t>
  </si>
  <si>
    <t>$1.00 CAD/mtr</t>
  </si>
  <si>
    <t>Project supervised by:</t>
  </si>
  <si>
    <t>As per contract:</t>
  </si>
  <si>
    <t>Stand-by time - paid at 8hrs per day</t>
  </si>
  <si>
    <t>(unless approved otherwise)</t>
  </si>
  <si>
    <t xml:space="preserve">Travel time (from driller's location to project and return) - paid at 8hrs per day </t>
  </si>
  <si>
    <t>Regular time per shift - 12hrs</t>
  </si>
  <si>
    <t>(unless approved otherwise on the timesheets)</t>
  </si>
  <si>
    <t>Casing not included in Foot Bonus</t>
  </si>
  <si>
    <t>Invoice Date</t>
  </si>
  <si>
    <t>Billing period</t>
  </si>
  <si>
    <t>Invoice Number</t>
  </si>
  <si>
    <t>Hole Number</t>
  </si>
  <si>
    <t>Stabiliz</t>
  </si>
  <si>
    <t xml:space="preserve">Maint. </t>
  </si>
  <si>
    <t>Standby Client</t>
  </si>
  <si>
    <t>HWL</t>
  </si>
  <si>
    <t>hours.</t>
  </si>
  <si>
    <t>Please remit in full to:</t>
  </si>
  <si>
    <t>rate</t>
  </si>
  <si>
    <t>Miscellaneous Charges</t>
  </si>
  <si>
    <t>Sub-total Equipment Charges</t>
  </si>
  <si>
    <t xml:space="preserve"> </t>
  </si>
  <si>
    <t>VAT Number - GB 154 3935 02</t>
  </si>
  <si>
    <t>Quantity</t>
  </si>
  <si>
    <t>Price</t>
  </si>
  <si>
    <t>Total Landed Cost</t>
  </si>
  <si>
    <t>Mark-up</t>
  </si>
  <si>
    <t>HSBC bank, 126 The Parade, Leamington Spa, Warwickshire, CV32 4AJ, United Kingdom</t>
  </si>
  <si>
    <t>Standby Energold</t>
  </si>
  <si>
    <t>Pull &amp; Run Energold</t>
  </si>
  <si>
    <t>Invoice</t>
  </si>
  <si>
    <t>Payment Terms</t>
  </si>
  <si>
    <t>$</t>
  </si>
  <si>
    <t xml:space="preserve">HQ </t>
  </si>
  <si>
    <t>Surveying / Orientation</t>
  </si>
  <si>
    <t>Stabilising Hole</t>
  </si>
  <si>
    <t>Drilling Muds</t>
  </si>
  <si>
    <t>Description of drilling muds</t>
  </si>
  <si>
    <t>Description of lost equipment</t>
  </si>
  <si>
    <t>Lost Equipment</t>
  </si>
  <si>
    <t>Energold Drilling (EMEA) Limited</t>
  </si>
  <si>
    <t>11 Dene Valley Business Centre</t>
  </si>
  <si>
    <t>Brookhampton Lane</t>
  </si>
  <si>
    <t>Kineton, Warwick</t>
  </si>
  <si>
    <t>CV35 0JD, United Kingdom</t>
  </si>
  <si>
    <t>Tel:  +44 1926 691 336</t>
  </si>
  <si>
    <t>Chargeable Day Works</t>
  </si>
  <si>
    <t>Standing Night/Weather</t>
  </si>
  <si>
    <t>House Keeping</t>
  </si>
  <si>
    <t>Fishing / Stuck rods</t>
  </si>
  <si>
    <t>SWIFT - HBUKGB4B</t>
  </si>
  <si>
    <t xml:space="preserve">Moving off hole# </t>
  </si>
  <si>
    <t xml:space="preserve">Core </t>
  </si>
  <si>
    <t>Recovered</t>
  </si>
  <si>
    <t>Recovery</t>
  </si>
  <si>
    <t xml:space="preserve">Standing Time </t>
  </si>
  <si>
    <t>0-100</t>
  </si>
  <si>
    <t>100-200</t>
  </si>
  <si>
    <t>0-100M</t>
  </si>
  <si>
    <t>100-200M</t>
  </si>
  <si>
    <t>Recovering equipment</t>
  </si>
  <si>
    <t>Standing Night</t>
  </si>
  <si>
    <t>PQ</t>
  </si>
  <si>
    <t>200-300M</t>
  </si>
  <si>
    <t>NQ</t>
  </si>
  <si>
    <t xml:space="preserve"> Months </t>
  </si>
  <si>
    <t>Misc</t>
  </si>
  <si>
    <t>200-300</t>
  </si>
  <si>
    <t xml:space="preserve">Pull and Run </t>
  </si>
  <si>
    <t>300-400M</t>
  </si>
  <si>
    <t>300-400</t>
  </si>
  <si>
    <t>IBAN - GB22HBUK40127673987441</t>
  </si>
  <si>
    <t xml:space="preserve">Standing weather </t>
  </si>
  <si>
    <t>Moving from unloading/storage point to the first Drill hole</t>
  </si>
  <si>
    <t xml:space="preserve">Rental of a non-magnetic (gyro) downhole survey instrument </t>
  </si>
  <si>
    <t>Rental of equipment to orientate core in HQ and NQ size</t>
  </si>
  <si>
    <t>ROD GREASE</t>
  </si>
  <si>
    <t xml:space="preserve">Crew &amp; Equip. Mobilisation to site </t>
  </si>
  <si>
    <t>400-500M</t>
  </si>
  <si>
    <t>CX TROL</t>
  </si>
  <si>
    <t xml:space="preserve">TOTAL </t>
  </si>
  <si>
    <t>Trinity Nyakabingo Mine Limited</t>
  </si>
  <si>
    <t>Northern Province</t>
  </si>
  <si>
    <t>Shyorongi</t>
  </si>
  <si>
    <t>Rulindo District</t>
  </si>
  <si>
    <t xml:space="preserve">Rwanda </t>
  </si>
  <si>
    <t>500-600M</t>
  </si>
  <si>
    <t>600-700M</t>
  </si>
  <si>
    <t>DD001</t>
  </si>
  <si>
    <t>15th May 2026</t>
  </si>
  <si>
    <t>CNF 4475</t>
  </si>
  <si>
    <t>May 4D-2.00,5D-0.75,5N-4.00</t>
  </si>
  <si>
    <t>May 7D-1.75,11N-3.00,14N-5.00,15D-1.00</t>
  </si>
  <si>
    <t>May 11N-1.00,12D-1.00,13D-0.50,13N-0.50</t>
  </si>
  <si>
    <t>May 11N-3.50</t>
  </si>
  <si>
    <t>May 6D-1.50,9D-11.50,11D-11.50,14D-7.00,15D-9.50</t>
  </si>
  <si>
    <t>April 30D-5.00,May 4D-4.50</t>
  </si>
  <si>
    <t>May 14N-1.50</t>
  </si>
  <si>
    <t>4D</t>
  </si>
  <si>
    <t>CRP</t>
  </si>
  <si>
    <t>5D</t>
  </si>
  <si>
    <t>5N</t>
  </si>
  <si>
    <t>6D</t>
  </si>
  <si>
    <t>7D</t>
  </si>
  <si>
    <t>BENTONITE</t>
  </si>
  <si>
    <t>THREAD GREASE</t>
  </si>
  <si>
    <t>8D</t>
  </si>
  <si>
    <t xml:space="preserve">8N </t>
  </si>
  <si>
    <t>9D</t>
  </si>
  <si>
    <t>11D</t>
  </si>
  <si>
    <t>11N</t>
  </si>
  <si>
    <t>12D</t>
  </si>
  <si>
    <t>12N</t>
  </si>
  <si>
    <t>13D</t>
  </si>
  <si>
    <t>13N</t>
  </si>
  <si>
    <t>14D</t>
  </si>
  <si>
    <t>14N</t>
  </si>
  <si>
    <t>15D</t>
  </si>
  <si>
    <t>4th to 15th May 2026</t>
  </si>
  <si>
    <t>May 7D-3.00,7N-2.00,11N-3.00,12D-1.50,14D-2.50,14N-3.50,15D-1.00</t>
  </si>
  <si>
    <t xml:space="preserve">30 Days after receipt </t>
  </si>
  <si>
    <t>April 27D-11.00,28D-11.00,29D-11.00,30D-5.50,May 2D-10.50</t>
  </si>
  <si>
    <t>27th April to 15th May  2026</t>
  </si>
  <si>
    <t xml:space="preserve">Advance total </t>
  </si>
  <si>
    <t xml:space="preserve">Advance Brought Forward </t>
  </si>
  <si>
    <t xml:space="preserve">Metres Drilled </t>
  </si>
  <si>
    <t xml:space="preserve">Rate per metre </t>
  </si>
  <si>
    <t xml:space="preserve">Advance Recovered </t>
  </si>
  <si>
    <t>Advance Carried Forward</t>
  </si>
  <si>
    <t xml:space="preserve">Recovery of Advance </t>
  </si>
  <si>
    <t xml:space="preserve">TOTAL NOW DUE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</si>
</sst>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0.0"/>
    <numFmt numFmtId="167" formatCode="_(* #,##0_);_(* \(#,##0\);_(* &quot;-&quot;??_);_(@_)"/>
    <numFmt numFmtId="168" formatCode="0.000"/>
    <numFmt numFmtId="169" formatCode="_(* #,##0.000_);_(* \(#,##0.000\);_(* &quot;-&quot;??_);_(@_)"/>
    <numFmt numFmtId="170" formatCode="#,##0.0_);[Red]\(#,##0.0\)"/>
    <numFmt numFmtId="171" formatCode="m/d"/>
    <numFmt numFmtId="172" formatCode="_-* #,##0_-;\-* #,##0_-;_-* &quot;-&quot;??_-;_-@_-"/>
    <numFmt numFmtId="173" formatCode="\ &quot;MX$&quot;\ 0,000"/>
    <numFmt numFmtId="174" formatCode="m/d;@"/>
    <numFmt numFmtId="175" formatCode="_-* #,##0.0_-;\-* #,##0.0_-;_-* &quot;-&quot;??_-;_-@_-"/>
    <numFmt numFmtId="176" formatCode="[$USD]\ #,##0.00;[$USD]\ \-#,##0.00"/>
    <numFmt numFmtId="177" formatCode="_-[$€-2]\ * #,##0.00_-;\-[$€-2]\ * #,##0.00_-;_-[$€-2]\ * &quot;-&quot;??_-;_-@_-"/>
    <numFmt numFmtId="178" formatCode="[$$-409]#,##0.00"/>
    <numFmt numFmtId="179" formatCode="_-[$$-540A]* #,##0.00_ ;_-[$$-540A]* \-#,##0.00\ ;_-[$$-540A]* &quot;-&quot;??_ ;_-@_ "/>
    <numFmt numFmtId="180" formatCode="_-[$$-240A]\ * #,##0.00_ ;_-[$$-240A]\ * \-#,##0.00\ ;_-[$$-240A]\ * &quot;-&quot;??_ ;_-@_ "/>
    <numFmt numFmtId="181" formatCode="0.0%"/>
    <numFmt numFmtId="182" formatCode="_-[$$-409]* #,##0.00_ ;_-[$$-409]* \-#,##0.00\ ;_-[$$-409]* &quot;-&quot;??_ ;_-@_ "/>
  </numFmts>
  <fonts count="31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10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24"/>
      <name val="Arial"/>
      <family val="2"/>
    </font>
    <font>
      <sz val="26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u/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">
    <xf numFmtId="0" fontId="0" fillId="0" borderId="0"/>
    <xf numFmtId="0" fontId="25" fillId="6" borderId="0" applyNumberFormat="0" applyBorder="0" applyAlignment="0" applyProtection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2" fillId="0" borderId="0"/>
    <xf numFmtId="0" fontId="21" fillId="0" borderId="0"/>
    <xf numFmtId="0" fontId="25" fillId="0" borderId="0"/>
    <xf numFmtId="0" fontId="19" fillId="7" borderId="24" applyNumberFormat="0" applyFont="0" applyAlignment="0" applyProtection="0"/>
    <xf numFmtId="0" fontId="1" fillId="7" borderId="24" applyNumberFormat="0" applyFont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9" fontId="8" fillId="0" borderId="1">
      <alignment horizontal="center"/>
      <protection locked="0"/>
    </xf>
    <xf numFmtId="49" fontId="2" fillId="0" borderId="1">
      <alignment horizontal="center"/>
      <protection locked="0"/>
    </xf>
  </cellStyleXfs>
  <cellXfs count="318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1" applyFont="1"/>
    <xf numFmtId="164" fontId="3" fillId="0" borderId="0" xfId="2" applyFont="1"/>
    <xf numFmtId="0" fontId="6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168" fontId="3" fillId="0" borderId="0" xfId="0" applyNumberFormat="1" applyFont="1"/>
    <xf numFmtId="0" fontId="10" fillId="0" borderId="0" xfId="0" applyFont="1"/>
    <xf numFmtId="0" fontId="6" fillId="0" borderId="0" xfId="13" applyFont="1"/>
    <xf numFmtId="0" fontId="4" fillId="0" borderId="0" xfId="13" applyFont="1"/>
    <xf numFmtId="0" fontId="3" fillId="0" borderId="0" xfId="13" applyFont="1"/>
    <xf numFmtId="3" fontId="3" fillId="0" borderId="0" xfId="13" applyNumberFormat="1" applyFont="1"/>
    <xf numFmtId="3" fontId="8" fillId="0" borderId="0" xfId="13" applyNumberFormat="1"/>
    <xf numFmtId="2" fontId="3" fillId="0" borderId="0" xfId="13" applyNumberFormat="1" applyFont="1"/>
    <xf numFmtId="2" fontId="8" fillId="0" borderId="0" xfId="13" applyNumberFormat="1"/>
    <xf numFmtId="49" fontId="8" fillId="0" borderId="0" xfId="13" applyNumberFormat="1"/>
    <xf numFmtId="0" fontId="8" fillId="0" borderId="0" xfId="13"/>
    <xf numFmtId="3" fontId="4" fillId="0" borderId="0" xfId="13" applyNumberFormat="1" applyFont="1"/>
    <xf numFmtId="49" fontId="7" fillId="0" borderId="0" xfId="13" applyNumberFormat="1" applyFont="1" applyAlignment="1">
      <alignment horizontal="center"/>
    </xf>
    <xf numFmtId="49" fontId="7" fillId="0" borderId="0" xfId="13" applyNumberFormat="1" applyFont="1" applyAlignment="1">
      <alignment horizontal="left"/>
    </xf>
    <xf numFmtId="0" fontId="7" fillId="0" borderId="0" xfId="13" applyFont="1" applyAlignment="1">
      <alignment horizontal="left"/>
    </xf>
    <xf numFmtId="49" fontId="8" fillId="0" borderId="2" xfId="13" applyNumberFormat="1" applyBorder="1"/>
    <xf numFmtId="166" fontId="8" fillId="0" borderId="2" xfId="13" applyNumberFormat="1" applyBorder="1"/>
    <xf numFmtId="166" fontId="8" fillId="0" borderId="3" xfId="13" applyNumberFormat="1" applyBorder="1"/>
    <xf numFmtId="49" fontId="8" fillId="0" borderId="3" xfId="13" applyNumberFormat="1" applyBorder="1"/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/>
    </xf>
    <xf numFmtId="0" fontId="7" fillId="0" borderId="0" xfId="13" applyFont="1"/>
    <xf numFmtId="2" fontId="4" fillId="0" borderId="0" xfId="13" applyNumberFormat="1" applyFont="1" applyAlignment="1">
      <alignment horizontal="center"/>
    </xf>
    <xf numFmtId="2" fontId="7" fillId="0" borderId="0" xfId="13" applyNumberFormat="1" applyFont="1" applyAlignment="1">
      <alignment horizontal="center"/>
    </xf>
    <xf numFmtId="170" fontId="8" fillId="0" borderId="0" xfId="13" applyNumberFormat="1"/>
    <xf numFmtId="3" fontId="7" fillId="0" borderId="0" xfId="13" applyNumberFormat="1" applyFont="1" applyAlignment="1">
      <alignment horizontal="center"/>
    </xf>
    <xf numFmtId="0" fontId="15" fillId="0" borderId="0" xfId="13" applyFont="1"/>
    <xf numFmtId="0" fontId="8" fillId="0" borderId="0" xfId="13" applyAlignment="1">
      <alignment horizontal="center"/>
    </xf>
    <xf numFmtId="9" fontId="7" fillId="0" borderId="0" xfId="21" quotePrefix="1" applyFont="1" applyAlignment="1">
      <alignment horizontal="center"/>
    </xf>
    <xf numFmtId="0" fontId="7" fillId="0" borderId="0" xfId="13" applyFont="1" applyAlignment="1">
      <alignment horizontal="right"/>
    </xf>
    <xf numFmtId="2" fontId="7" fillId="0" borderId="0" xfId="13" applyNumberFormat="1" applyFont="1" applyAlignment="1">
      <alignment horizontal="right"/>
    </xf>
    <xf numFmtId="16" fontId="8" fillId="0" borderId="0" xfId="13" applyNumberFormat="1"/>
    <xf numFmtId="3" fontId="7" fillId="0" borderId="0" xfId="13" applyNumberFormat="1" applyFont="1"/>
    <xf numFmtId="166" fontId="8" fillId="0" borderId="0" xfId="13" applyNumberFormat="1"/>
    <xf numFmtId="0" fontId="8" fillId="0" borderId="3" xfId="13" applyBorder="1"/>
    <xf numFmtId="0" fontId="8" fillId="2" borderId="1" xfId="13" applyFill="1" applyBorder="1" applyAlignment="1">
      <alignment horizontal="center" vertical="center"/>
    </xf>
    <xf numFmtId="0" fontId="8" fillId="2" borderId="1" xfId="13" applyFill="1" applyBorder="1" applyAlignment="1">
      <alignment horizontal="center"/>
    </xf>
    <xf numFmtId="0" fontId="9" fillId="0" borderId="1" xfId="17" applyFont="1" applyFill="1" applyBorder="1" applyAlignment="1">
      <alignment horizontal="center"/>
    </xf>
    <xf numFmtId="0" fontId="9" fillId="0" borderId="1" xfId="13" applyFont="1" applyBorder="1" applyAlignment="1">
      <alignment horizontal="center"/>
    </xf>
    <xf numFmtId="0" fontId="9" fillId="0" borderId="7" xfId="13" applyFont="1" applyBorder="1" applyAlignment="1">
      <alignment horizontal="center"/>
    </xf>
    <xf numFmtId="171" fontId="8" fillId="0" borderId="2" xfId="13" applyNumberFormat="1" applyBorder="1"/>
    <xf numFmtId="0" fontId="8" fillId="0" borderId="2" xfId="13" applyBorder="1" applyAlignment="1">
      <alignment horizontal="center"/>
    </xf>
    <xf numFmtId="2" fontId="8" fillId="2" borderId="8" xfId="13" applyNumberFormat="1" applyFill="1" applyBorder="1"/>
    <xf numFmtId="2" fontId="8" fillId="2" borderId="0" xfId="13" applyNumberFormat="1" applyFill="1"/>
    <xf numFmtId="0" fontId="8" fillId="2" borderId="0" xfId="13" applyFill="1"/>
    <xf numFmtId="2" fontId="8" fillId="2" borderId="9" xfId="13" applyNumberFormat="1" applyFill="1" applyBorder="1"/>
    <xf numFmtId="2" fontId="8" fillId="2" borderId="2" xfId="13" applyNumberFormat="1" applyFill="1" applyBorder="1"/>
    <xf numFmtId="0" fontId="8" fillId="2" borderId="10" xfId="13" applyFill="1" applyBorder="1"/>
    <xf numFmtId="3" fontId="8" fillId="0" borderId="2" xfId="13" applyNumberFormat="1" applyBorder="1"/>
    <xf numFmtId="2" fontId="8" fillId="0" borderId="2" xfId="13" applyNumberFormat="1" applyBorder="1"/>
    <xf numFmtId="0" fontId="8" fillId="0" borderId="2" xfId="13" applyBorder="1"/>
    <xf numFmtId="171" fontId="8" fillId="0" borderId="0" xfId="13" applyNumberFormat="1"/>
    <xf numFmtId="0" fontId="8" fillId="0" borderId="8" xfId="13" applyBorder="1"/>
    <xf numFmtId="0" fontId="8" fillId="0" borderId="11" xfId="13" applyBorder="1"/>
    <xf numFmtId="174" fontId="8" fillId="0" borderId="0" xfId="13" applyNumberFormat="1"/>
    <xf numFmtId="2" fontId="8" fillId="0" borderId="9" xfId="13" applyNumberFormat="1" applyBorder="1"/>
    <xf numFmtId="2" fontId="8" fillId="0" borderId="10" xfId="13" applyNumberFormat="1" applyBorder="1"/>
    <xf numFmtId="171" fontId="8" fillId="0" borderId="3" xfId="13" applyNumberFormat="1" applyBorder="1"/>
    <xf numFmtId="0" fontId="8" fillId="0" borderId="3" xfId="13" applyBorder="1" applyAlignment="1">
      <alignment horizontal="center"/>
    </xf>
    <xf numFmtId="2" fontId="8" fillId="2" borderId="12" xfId="13" applyNumberFormat="1" applyFill="1" applyBorder="1"/>
    <xf numFmtId="2" fontId="8" fillId="2" borderId="3" xfId="13" applyNumberFormat="1" applyFill="1" applyBorder="1"/>
    <xf numFmtId="0" fontId="8" fillId="2" borderId="3" xfId="13" applyFill="1" applyBorder="1"/>
    <xf numFmtId="2" fontId="8" fillId="2" borderId="12" xfId="13" applyNumberFormat="1" applyFill="1" applyBorder="1" applyAlignment="1">
      <alignment horizontal="right"/>
    </xf>
    <xf numFmtId="0" fontId="8" fillId="2" borderId="13" xfId="13" applyFill="1" applyBorder="1"/>
    <xf numFmtId="3" fontId="8" fillId="0" borderId="3" xfId="13" applyNumberFormat="1" applyBorder="1"/>
    <xf numFmtId="2" fontId="8" fillId="0" borderId="3" xfId="13" applyNumberFormat="1" applyBorder="1"/>
    <xf numFmtId="2" fontId="8" fillId="0" borderId="8" xfId="13" applyNumberFormat="1" applyBorder="1"/>
    <xf numFmtId="2" fontId="8" fillId="0" borderId="11" xfId="13" applyNumberFormat="1" applyBorder="1"/>
    <xf numFmtId="0" fontId="8" fillId="2" borderId="11" xfId="13" applyFill="1" applyBorder="1"/>
    <xf numFmtId="2" fontId="8" fillId="0" borderId="12" xfId="13" applyNumberFormat="1" applyBorder="1"/>
    <xf numFmtId="2" fontId="8" fillId="0" borderId="13" xfId="13" applyNumberFormat="1" applyBorder="1"/>
    <xf numFmtId="0" fontId="8" fillId="2" borderId="8" xfId="13" applyFill="1" applyBorder="1"/>
    <xf numFmtId="1" fontId="8" fillId="2" borderId="8" xfId="13" applyNumberFormat="1" applyFill="1" applyBorder="1" applyAlignment="1">
      <alignment horizontal="center"/>
    </xf>
    <xf numFmtId="49" fontId="8" fillId="0" borderId="0" xfId="13" applyNumberFormat="1" applyAlignment="1">
      <alignment horizontal="right"/>
    </xf>
    <xf numFmtId="2" fontId="8" fillId="2" borderId="1" xfId="13" applyNumberFormat="1" applyFill="1" applyBorder="1"/>
    <xf numFmtId="1" fontId="8" fillId="2" borderId="1" xfId="13" applyNumberFormat="1" applyFill="1" applyBorder="1"/>
    <xf numFmtId="3" fontId="8" fillId="0" borderId="0" xfId="13" applyNumberFormat="1" applyAlignment="1">
      <alignment horizontal="right"/>
    </xf>
    <xf numFmtId="0" fontId="8" fillId="0" borderId="14" xfId="13" applyBorder="1"/>
    <xf numFmtId="0" fontId="8" fillId="0" borderId="15" xfId="13" applyBorder="1"/>
    <xf numFmtId="0" fontId="8" fillId="0" borderId="1" xfId="13" applyBorder="1"/>
    <xf numFmtId="2" fontId="8" fillId="0" borderId="1" xfId="13" applyNumberFormat="1" applyBorder="1"/>
    <xf numFmtId="171" fontId="7" fillId="0" borderId="0" xfId="13" applyNumberFormat="1" applyFont="1"/>
    <xf numFmtId="49" fontId="9" fillId="0" borderId="0" xfId="13" applyNumberFormat="1" applyFont="1" applyAlignment="1">
      <alignment horizontal="right"/>
    </xf>
    <xf numFmtId="3" fontId="9" fillId="0" borderId="0" xfId="13" applyNumberFormat="1" applyFont="1" applyAlignment="1">
      <alignment horizontal="right"/>
    </xf>
    <xf numFmtId="3" fontId="9" fillId="0" borderId="0" xfId="13" applyNumberFormat="1" applyFont="1"/>
    <xf numFmtId="0" fontId="9" fillId="0" borderId="0" xfId="13" applyFont="1"/>
    <xf numFmtId="2" fontId="9" fillId="0" borderId="0" xfId="13" applyNumberFormat="1" applyFont="1"/>
    <xf numFmtId="2" fontId="7" fillId="0" borderId="0" xfId="13" applyNumberFormat="1" applyFont="1" applyAlignment="1">
      <alignment horizontal="left"/>
    </xf>
    <xf numFmtId="0" fontId="8" fillId="0" borderId="0" xfId="13" applyAlignment="1">
      <alignment horizontal="left"/>
    </xf>
    <xf numFmtId="2" fontId="8" fillId="0" borderId="0" xfId="13" applyNumberFormat="1" applyAlignment="1">
      <alignment horizontal="center"/>
    </xf>
    <xf numFmtId="0" fontId="8" fillId="0" borderId="0" xfId="13" applyAlignment="1">
      <alignment horizontal="right"/>
    </xf>
    <xf numFmtId="49" fontId="8" fillId="0" borderId="0" xfId="13" applyNumberFormat="1" applyAlignment="1">
      <alignment horizontal="left"/>
    </xf>
    <xf numFmtId="171" fontId="12" fillId="0" borderId="0" xfId="13" applyNumberFormat="1" applyFont="1" applyAlignment="1">
      <alignment horizontal="center"/>
    </xf>
    <xf numFmtId="0" fontId="12" fillId="0" borderId="0" xfId="13" applyFont="1" applyAlignment="1">
      <alignment horizontal="center"/>
    </xf>
    <xf numFmtId="0" fontId="8" fillId="0" borderId="0" xfId="13" applyAlignment="1">
      <alignment horizontal="center" vertical="center"/>
    </xf>
    <xf numFmtId="171" fontId="12" fillId="4" borderId="0" xfId="13" applyNumberFormat="1" applyFont="1" applyFill="1" applyAlignment="1">
      <alignment horizontal="center"/>
    </xf>
    <xf numFmtId="0" fontId="12" fillId="4" borderId="0" xfId="13" applyFont="1" applyFill="1" applyAlignment="1">
      <alignment horizontal="center"/>
    </xf>
    <xf numFmtId="1" fontId="8" fillId="0" borderId="0" xfId="13" applyNumberFormat="1" applyAlignment="1">
      <alignment horizontal="right"/>
    </xf>
    <xf numFmtId="171" fontId="8" fillId="0" borderId="9" xfId="13" applyNumberFormat="1" applyBorder="1"/>
    <xf numFmtId="0" fontId="8" fillId="4" borderId="7" xfId="13" applyFill="1" applyBorder="1"/>
    <xf numFmtId="0" fontId="8" fillId="0" borderId="10" xfId="13" applyBorder="1"/>
    <xf numFmtId="1" fontId="7" fillId="0" borderId="0" xfId="13" applyNumberFormat="1" applyFont="1"/>
    <xf numFmtId="171" fontId="8" fillId="0" borderId="12" xfId="13" applyNumberFormat="1" applyBorder="1"/>
    <xf numFmtId="0" fontId="8" fillId="4" borderId="16" xfId="13" applyFill="1" applyBorder="1"/>
    <xf numFmtId="0" fontId="8" fillId="0" borderId="13" xfId="13" applyBorder="1"/>
    <xf numFmtId="1" fontId="8" fillId="0" borderId="0" xfId="13" applyNumberFormat="1" applyAlignment="1">
      <alignment horizontal="center"/>
    </xf>
    <xf numFmtId="43" fontId="8" fillId="0" borderId="0" xfId="13" applyNumberFormat="1" applyAlignment="1">
      <alignment horizontal="right"/>
    </xf>
    <xf numFmtId="0" fontId="4" fillId="0" borderId="0" xfId="0" applyFont="1" applyAlignment="1">
      <alignment horizontal="center"/>
    </xf>
    <xf numFmtId="0" fontId="8" fillId="0" borderId="1" xfId="13" applyBorder="1" applyAlignment="1">
      <alignment horizontal="center"/>
    </xf>
    <xf numFmtId="0" fontId="8" fillId="0" borderId="15" xfId="13" applyBorder="1" applyAlignment="1">
      <alignment horizontal="center"/>
    </xf>
    <xf numFmtId="0" fontId="8" fillId="0" borderId="17" xfId="13" applyBorder="1" applyAlignment="1">
      <alignment horizontal="center"/>
    </xf>
    <xf numFmtId="49" fontId="9" fillId="0" borderId="0" xfId="13" applyNumberFormat="1" applyFont="1" applyAlignment="1">
      <alignment horizontal="left"/>
    </xf>
    <xf numFmtId="2" fontId="7" fillId="0" borderId="0" xfId="13" applyNumberFormat="1" applyFont="1"/>
    <xf numFmtId="2" fontId="8" fillId="0" borderId="0" xfId="6" applyNumberFormat="1"/>
    <xf numFmtId="8" fontId="8" fillId="0" borderId="0" xfId="13" applyNumberFormat="1" applyAlignment="1">
      <alignment horizontal="center"/>
    </xf>
    <xf numFmtId="49" fontId="8" fillId="0" borderId="0" xfId="13" applyNumberFormat="1" applyAlignment="1">
      <alignment horizontal="center"/>
    </xf>
    <xf numFmtId="0" fontId="8" fillId="0" borderId="14" xfId="13" applyBorder="1" applyAlignment="1">
      <alignment horizontal="center"/>
    </xf>
    <xf numFmtId="0" fontId="9" fillId="0" borderId="0" xfId="13" applyFont="1" applyAlignment="1">
      <alignment horizontal="center"/>
    </xf>
    <xf numFmtId="0" fontId="9" fillId="0" borderId="15" xfId="13" applyFont="1" applyBorder="1" applyAlignment="1">
      <alignment horizontal="center"/>
    </xf>
    <xf numFmtId="9" fontId="8" fillId="0" borderId="15" xfId="13" applyNumberFormat="1" applyBorder="1" applyAlignment="1">
      <alignment horizontal="center"/>
    </xf>
    <xf numFmtId="49" fontId="9" fillId="0" borderId="0" xfId="13" applyNumberFormat="1" applyFont="1"/>
    <xf numFmtId="0" fontId="9" fillId="0" borderId="0" xfId="13" applyFont="1" applyAlignment="1">
      <alignment horizontal="left"/>
    </xf>
    <xf numFmtId="0" fontId="7" fillId="0" borderId="0" xfId="13" applyFont="1" applyAlignment="1">
      <alignment horizontal="left" vertical="center"/>
    </xf>
    <xf numFmtId="1" fontId="7" fillId="0" borderId="0" xfId="13" applyNumberFormat="1" applyFont="1" applyAlignment="1">
      <alignment horizontal="left"/>
    </xf>
    <xf numFmtId="49" fontId="17" fillId="5" borderId="0" xfId="13" applyNumberFormat="1" applyFont="1" applyFill="1" applyAlignment="1">
      <alignment horizontal="left"/>
    </xf>
    <xf numFmtId="49" fontId="18" fillId="5" borderId="0" xfId="13" applyNumberFormat="1" applyFont="1" applyFill="1"/>
    <xf numFmtId="49" fontId="18" fillId="5" borderId="0" xfId="13" applyNumberFormat="1" applyFont="1" applyFill="1" applyAlignment="1">
      <alignment horizontal="center"/>
    </xf>
    <xf numFmtId="49" fontId="18" fillId="5" borderId="0" xfId="13" applyNumberFormat="1" applyFont="1" applyFill="1" applyAlignment="1">
      <alignment horizontal="left"/>
    </xf>
    <xf numFmtId="165" fontId="4" fillId="0" borderId="0" xfId="11" applyFont="1"/>
    <xf numFmtId="9" fontId="3" fillId="0" borderId="0" xfId="0" applyNumberFormat="1" applyFont="1"/>
    <xf numFmtId="0" fontId="3" fillId="0" borderId="0" xfId="0" applyFont="1" applyAlignment="1">
      <alignment horizontal="right"/>
    </xf>
    <xf numFmtId="167" fontId="3" fillId="0" borderId="0" xfId="2" applyNumberFormat="1" applyFont="1"/>
    <xf numFmtId="166" fontId="3" fillId="0" borderId="0" xfId="0" applyNumberFormat="1" applyFont="1"/>
    <xf numFmtId="43" fontId="3" fillId="0" borderId="0" xfId="2" applyNumberFormat="1" applyFont="1"/>
    <xf numFmtId="164" fontId="3" fillId="0" borderId="2" xfId="2" applyFont="1" applyBorder="1"/>
    <xf numFmtId="43" fontId="3" fillId="0" borderId="0" xfId="0" applyNumberFormat="1" applyFont="1"/>
    <xf numFmtId="0" fontId="3" fillId="0" borderId="18" xfId="0" applyFont="1" applyBorder="1"/>
    <xf numFmtId="0" fontId="5" fillId="0" borderId="0" xfId="0" applyFont="1"/>
    <xf numFmtId="164" fontId="3" fillId="0" borderId="0" xfId="0" applyNumberFormat="1" applyFont="1"/>
    <xf numFmtId="9" fontId="3" fillId="0" borderId="0" xfId="11" applyNumberFormat="1" applyFont="1"/>
    <xf numFmtId="165" fontId="3" fillId="0" borderId="0" xfId="11" applyFont="1" applyAlignment="1">
      <alignment horizontal="right"/>
    </xf>
    <xf numFmtId="165" fontId="4" fillId="0" borderId="0" xfId="11" applyFont="1" applyAlignment="1">
      <alignment horizontal="right"/>
    </xf>
    <xf numFmtId="0" fontId="16" fillId="0" borderId="0" xfId="0" applyFont="1"/>
    <xf numFmtId="15" fontId="16" fillId="0" borderId="0" xfId="0" applyNumberFormat="1" applyFont="1"/>
    <xf numFmtId="16" fontId="3" fillId="0" borderId="0" xfId="0" applyNumberFormat="1" applyFont="1"/>
    <xf numFmtId="169" fontId="3" fillId="0" borderId="0" xfId="2" applyNumberFormat="1" applyFont="1"/>
    <xf numFmtId="169" fontId="3" fillId="0" borderId="0" xfId="0" applyNumberFormat="1" applyFont="1"/>
    <xf numFmtId="176" fontId="3" fillId="0" borderId="0" xfId="0" applyNumberFormat="1" applyFont="1"/>
    <xf numFmtId="164" fontId="3" fillId="0" borderId="3" xfId="2" applyFont="1" applyBorder="1"/>
    <xf numFmtId="15" fontId="16" fillId="0" borderId="0" xfId="0" quotePrefix="1" applyNumberFormat="1" applyFont="1"/>
    <xf numFmtId="0" fontId="3" fillId="0" borderId="0" xfId="15" applyFont="1"/>
    <xf numFmtId="0" fontId="4" fillId="0" borderId="0" xfId="15" applyFont="1"/>
    <xf numFmtId="0" fontId="4" fillId="0" borderId="0" xfId="15" applyFont="1" applyAlignment="1">
      <alignment horizontal="center"/>
    </xf>
    <xf numFmtId="0" fontId="4" fillId="0" borderId="0" xfId="14" applyFont="1"/>
    <xf numFmtId="0" fontId="3" fillId="0" borderId="0" xfId="14" applyFont="1"/>
    <xf numFmtId="3" fontId="3" fillId="0" borderId="0" xfId="14" applyNumberFormat="1" applyFont="1"/>
    <xf numFmtId="2" fontId="3" fillId="0" borderId="0" xfId="14" applyNumberFormat="1" applyFont="1"/>
    <xf numFmtId="49" fontId="3" fillId="0" borderId="0" xfId="14" applyNumberFormat="1" applyFont="1" applyAlignment="1">
      <alignment horizontal="center"/>
    </xf>
    <xf numFmtId="49" fontId="4" fillId="0" borderId="0" xfId="15" applyNumberFormat="1" applyFont="1" applyAlignment="1">
      <alignment horizontal="center"/>
    </xf>
    <xf numFmtId="166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vertical="center"/>
    </xf>
    <xf numFmtId="8" fontId="3" fillId="0" borderId="0" xfId="11" applyNumberFormat="1" applyFont="1"/>
    <xf numFmtId="173" fontId="3" fillId="0" borderId="0" xfId="1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" fontId="4" fillId="0" borderId="0" xfId="0" applyNumberFormat="1" applyFont="1"/>
    <xf numFmtId="0" fontId="6" fillId="0" borderId="0" xfId="0" applyFont="1" applyAlignment="1">
      <alignment horizontal="center"/>
    </xf>
    <xf numFmtId="179" fontId="3" fillId="0" borderId="0" xfId="11" applyNumberFormat="1" applyFont="1" applyAlignment="1">
      <alignment vertical="center"/>
    </xf>
    <xf numFmtId="179" fontId="4" fillId="0" borderId="19" xfId="11" applyNumberFormat="1" applyFont="1" applyBorder="1"/>
    <xf numFmtId="164" fontId="3" fillId="0" borderId="0" xfId="2" applyFont="1" applyAlignment="1">
      <alignment horizontal="center"/>
    </xf>
    <xf numFmtId="16" fontId="26" fillId="0" borderId="0" xfId="0" applyNumberFormat="1" applyFont="1"/>
    <xf numFmtId="0" fontId="27" fillId="0" borderId="0" xfId="0" applyFont="1"/>
    <xf numFmtId="164" fontId="27" fillId="0" borderId="0" xfId="2" applyFont="1" applyAlignment="1">
      <alignment horizontal="center"/>
    </xf>
    <xf numFmtId="164" fontId="27" fillId="0" borderId="0" xfId="2" applyFont="1"/>
    <xf numFmtId="49" fontId="3" fillId="0" borderId="0" xfId="2" applyNumberFormat="1" applyFont="1" applyAlignment="1">
      <alignment horizontal="left"/>
    </xf>
    <xf numFmtId="0" fontId="3" fillId="0" borderId="0" xfId="15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75" fontId="3" fillId="0" borderId="0" xfId="2" applyNumberFormat="1" applyFont="1" applyAlignment="1">
      <alignment horizontal="left"/>
    </xf>
    <xf numFmtId="10" fontId="3" fillId="0" borderId="0" xfId="2" applyNumberFormat="1" applyFont="1"/>
    <xf numFmtId="179" fontId="3" fillId="0" borderId="0" xfId="0" applyNumberFormat="1" applyFont="1"/>
    <xf numFmtId="10" fontId="3" fillId="0" borderId="0" xfId="19" applyNumberFormat="1" applyFont="1" applyAlignment="1">
      <alignment horizontal="center"/>
    </xf>
    <xf numFmtId="164" fontId="3" fillId="0" borderId="0" xfId="2" applyFont="1" applyFill="1" applyAlignment="1">
      <alignment horizontal="center"/>
    </xf>
    <xf numFmtId="164" fontId="3" fillId="0" borderId="0" xfId="2" applyFont="1" applyFill="1"/>
    <xf numFmtId="1" fontId="16" fillId="0" borderId="0" xfId="0" quotePrefix="1" applyNumberFormat="1" applyFont="1" applyAlignment="1">
      <alignment horizontal="left" vertical="top"/>
    </xf>
    <xf numFmtId="164" fontId="3" fillId="0" borderId="0" xfId="2" applyFont="1" applyBorder="1"/>
    <xf numFmtId="182" fontId="3" fillId="0" borderId="0" xfId="0" applyNumberFormat="1" applyFont="1"/>
    <xf numFmtId="0" fontId="16" fillId="0" borderId="0" xfId="0" applyFont="1" applyAlignment="1">
      <alignment horizontal="left" vertical="top"/>
    </xf>
    <xf numFmtId="166" fontId="27" fillId="0" borderId="0" xfId="0" applyNumberFormat="1" applyFont="1" applyAlignment="1">
      <alignment vertical="center"/>
    </xf>
    <xf numFmtId="182" fontId="3" fillId="0" borderId="0" xfId="11" applyNumberFormat="1" applyFont="1" applyAlignment="1">
      <alignment horizontal="center"/>
    </xf>
    <xf numFmtId="0" fontId="28" fillId="0" borderId="0" xfId="0" applyFont="1"/>
    <xf numFmtId="0" fontId="6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164" fontId="3" fillId="4" borderId="4" xfId="0" applyNumberFormat="1" applyFont="1" applyFill="1" applyBorder="1"/>
    <xf numFmtId="172" fontId="3" fillId="0" borderId="0" xfId="5" applyNumberFormat="1" applyFont="1"/>
    <xf numFmtId="43" fontId="3" fillId="0" borderId="0" xfId="8" applyFont="1"/>
    <xf numFmtId="167" fontId="3" fillId="0" borderId="0" xfId="8" applyNumberFormat="1" applyFont="1"/>
    <xf numFmtId="164" fontId="3" fillId="0" borderId="0" xfId="15" applyNumberFormat="1" applyFont="1"/>
    <xf numFmtId="0" fontId="4" fillId="0" borderId="0" xfId="15" applyFont="1" applyAlignment="1">
      <alignment horizontal="center" wrapText="1"/>
    </xf>
    <xf numFmtId="49" fontId="4" fillId="0" borderId="0" xfId="15" applyNumberFormat="1" applyFont="1" applyAlignment="1">
      <alignment horizontal="center" wrapText="1"/>
    </xf>
    <xf numFmtId="0" fontId="27" fillId="0" borderId="0" xfId="15" applyFont="1" applyAlignment="1">
      <alignment wrapText="1"/>
    </xf>
    <xf numFmtId="0" fontId="3" fillId="0" borderId="0" xfId="15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15" applyFont="1" applyAlignment="1">
      <alignment horizontal="left"/>
    </xf>
    <xf numFmtId="0" fontId="3" fillId="0" borderId="0" xfId="15" applyFont="1" applyAlignment="1">
      <alignment horizontal="center"/>
    </xf>
    <xf numFmtId="9" fontId="4" fillId="0" borderId="0" xfId="23" quotePrefix="1" applyFont="1" applyAlignment="1">
      <alignment horizontal="center"/>
    </xf>
    <xf numFmtId="10" fontId="4" fillId="0" borderId="0" xfId="0" applyNumberFormat="1" applyFont="1" applyAlignment="1">
      <alignment horizontal="center"/>
    </xf>
    <xf numFmtId="16" fontId="3" fillId="0" borderId="0" xfId="15" applyNumberFormat="1" applyFont="1"/>
    <xf numFmtId="166" fontId="3" fillId="0" borderId="0" xfId="15" applyNumberFormat="1" applyFont="1"/>
    <xf numFmtId="0" fontId="3" fillId="0" borderId="3" xfId="15" applyFont="1" applyBorder="1"/>
    <xf numFmtId="166" fontId="3" fillId="0" borderId="3" xfId="15" applyNumberFormat="1" applyFont="1" applyBorder="1"/>
    <xf numFmtId="164" fontId="3" fillId="0" borderId="1" xfId="2" applyFont="1" applyFill="1" applyBorder="1"/>
    <xf numFmtId="49" fontId="3" fillId="0" borderId="0" xfId="0" applyNumberFormat="1" applyFont="1" applyAlignment="1">
      <alignment horizontal="center"/>
    </xf>
    <xf numFmtId="180" fontId="6" fillId="0" borderId="0" xfId="11" applyNumberFormat="1" applyFont="1" applyAlignment="1">
      <alignment horizontal="center"/>
    </xf>
    <xf numFmtId="177" fontId="6" fillId="0" borderId="0" xfId="11" applyNumberFormat="1" applyFont="1" applyAlignment="1">
      <alignment horizontal="center"/>
    </xf>
    <xf numFmtId="164" fontId="27" fillId="0" borderId="0" xfId="0" applyNumberFormat="1" applyFont="1"/>
    <xf numFmtId="164" fontId="27" fillId="0" borderId="0" xfId="10" applyFont="1" applyBorder="1"/>
    <xf numFmtId="164" fontId="27" fillId="4" borderId="0" xfId="10" applyFont="1" applyFill="1" applyBorder="1"/>
    <xf numFmtId="164" fontId="27" fillId="0" borderId="0" xfId="10" applyFont="1" applyFill="1" applyBorder="1"/>
    <xf numFmtId="164" fontId="3" fillId="0" borderId="0" xfId="2" applyFont="1" applyFill="1" applyAlignment="1">
      <alignment vertical="center"/>
    </xf>
    <xf numFmtId="164" fontId="3" fillId="0" borderId="3" xfId="15" applyNumberFormat="1" applyFont="1" applyBorder="1"/>
    <xf numFmtId="0" fontId="29" fillId="0" borderId="0" xfId="0" applyFont="1"/>
    <xf numFmtId="0" fontId="4" fillId="0" borderId="0" xfId="0" applyFont="1" applyAlignment="1">
      <alignment horizontal="left"/>
    </xf>
    <xf numFmtId="164" fontId="27" fillId="4" borderId="20" xfId="10" applyFont="1" applyFill="1" applyBorder="1"/>
    <xf numFmtId="164" fontId="27" fillId="4" borderId="21" xfId="10" applyFont="1" applyFill="1" applyBorder="1"/>
    <xf numFmtId="164" fontId="3" fillId="0" borderId="2" xfId="2" applyFont="1" applyFill="1" applyBorder="1"/>
    <xf numFmtId="165" fontId="3" fillId="0" borderId="0" xfId="11" applyFont="1" applyFill="1"/>
    <xf numFmtId="179" fontId="3" fillId="0" borderId="0" xfId="11" applyNumberFormat="1" applyFont="1" applyFill="1" applyAlignment="1">
      <alignment vertical="center"/>
    </xf>
    <xf numFmtId="164" fontId="3" fillId="0" borderId="0" xfId="2" applyFont="1" applyFill="1" applyBorder="1"/>
    <xf numFmtId="178" fontId="3" fillId="0" borderId="0" xfId="11" applyNumberFormat="1" applyFont="1" applyFill="1"/>
    <xf numFmtId="179" fontId="4" fillId="0" borderId="0" xfId="11" applyNumberFormat="1" applyFont="1" applyFill="1"/>
    <xf numFmtId="177" fontId="3" fillId="0" borderId="0" xfId="11" applyNumberFormat="1" applyFont="1" applyFill="1" applyAlignment="1">
      <alignment vertical="center"/>
    </xf>
    <xf numFmtId="43" fontId="3" fillId="0" borderId="0" xfId="2" applyNumberFormat="1" applyFont="1" applyFill="1"/>
    <xf numFmtId="179" fontId="3" fillId="0" borderId="2" xfId="11" applyNumberFormat="1" applyFont="1" applyFill="1" applyBorder="1" applyAlignment="1">
      <alignment vertical="center"/>
    </xf>
    <xf numFmtId="43" fontId="3" fillId="0" borderId="2" xfId="2" applyNumberFormat="1" applyFont="1" applyFill="1" applyBorder="1"/>
    <xf numFmtId="166" fontId="3" fillId="0" borderId="0" xfId="0" applyNumberFormat="1" applyFont="1" applyAlignment="1">
      <alignment horizontal="left" vertical="top" wrapText="1"/>
    </xf>
    <xf numFmtId="165" fontId="27" fillId="0" borderId="0" xfId="11" applyFont="1" applyFill="1"/>
    <xf numFmtId="9" fontId="3" fillId="0" borderId="0" xfId="19" applyFont="1" applyFill="1" applyAlignment="1">
      <alignment horizontal="center"/>
    </xf>
    <xf numFmtId="165" fontId="4" fillId="0" borderId="0" xfId="11" applyFont="1" applyFill="1" applyBorder="1" applyAlignment="1">
      <alignment horizontal="right"/>
    </xf>
    <xf numFmtId="166" fontId="4" fillId="0" borderId="0" xfId="0" applyNumberFormat="1" applyFont="1"/>
    <xf numFmtId="164" fontId="4" fillId="0" borderId="0" xfId="2" applyFont="1" applyFill="1" applyBorder="1"/>
    <xf numFmtId="171" fontId="30" fillId="0" borderId="1" xfId="1" applyNumberFormat="1" applyFont="1" applyFill="1" applyBorder="1" applyAlignment="1" applyProtection="1">
      <alignment horizontal="right" wrapText="1"/>
      <protection locked="0"/>
    </xf>
    <xf numFmtId="0" fontId="30" fillId="0" borderId="1" xfId="1" applyFont="1" applyFill="1" applyBorder="1"/>
    <xf numFmtId="164" fontId="10" fillId="0" borderId="0" xfId="19" applyNumberFormat="1" applyFont="1"/>
    <xf numFmtId="0" fontId="3" fillId="0" borderId="0" xfId="0" applyFont="1" applyAlignment="1">
      <alignment horizontal="left"/>
    </xf>
    <xf numFmtId="164" fontId="3" fillId="0" borderId="1" xfId="2" applyFont="1" applyBorder="1"/>
    <xf numFmtId="44" fontId="3" fillId="0" borderId="0" xfId="11" applyNumberFormat="1" applyFont="1" applyFill="1" applyBorder="1"/>
    <xf numFmtId="165" fontId="3" fillId="0" borderId="0" xfId="11" applyFont="1" applyFill="1" applyBorder="1"/>
    <xf numFmtId="168" fontId="3" fillId="0" borderId="2" xfId="0" applyNumberFormat="1" applyFont="1" applyBorder="1"/>
    <xf numFmtId="9" fontId="3" fillId="0" borderId="0" xfId="19" applyFont="1"/>
    <xf numFmtId="164" fontId="3" fillId="0" borderId="0" xfId="11" applyNumberFormat="1" applyFont="1" applyFill="1" applyBorder="1"/>
    <xf numFmtId="180" fontId="4" fillId="0" borderId="0" xfId="11" applyNumberFormat="1" applyFont="1" applyAlignment="1">
      <alignment horizontal="center"/>
    </xf>
    <xf numFmtId="177" fontId="4" fillId="0" borderId="0" xfId="11" applyNumberFormat="1" applyFont="1" applyAlignment="1">
      <alignment horizontal="center"/>
    </xf>
    <xf numFmtId="181" fontId="3" fillId="0" borderId="0" xfId="2" applyNumberFormat="1" applyFont="1"/>
    <xf numFmtId="177" fontId="3" fillId="0" borderId="0" xfId="11" applyNumberFormat="1" applyFont="1" applyAlignment="1">
      <alignment horizontal="center"/>
    </xf>
    <xf numFmtId="0" fontId="30" fillId="0" borderId="1" xfId="0" applyFont="1" applyBorder="1"/>
    <xf numFmtId="180" fontId="3" fillId="0" borderId="0" xfId="11" applyNumberFormat="1" applyFont="1" applyAlignment="1">
      <alignment horizontal="center"/>
    </xf>
    <xf numFmtId="164" fontId="30" fillId="0" borderId="1" xfId="2" applyFont="1" applyFill="1" applyBorder="1"/>
    <xf numFmtId="182" fontId="3" fillId="0" borderId="0" xfId="2" applyNumberFormat="1" applyFont="1" applyFill="1" applyAlignment="1">
      <alignment vertical="center"/>
    </xf>
    <xf numFmtId="182" fontId="3" fillId="0" borderId="0" xfId="2" applyNumberFormat="1" applyFont="1" applyFill="1"/>
    <xf numFmtId="166" fontId="3" fillId="0" borderId="0" xfId="0" applyNumberFormat="1" applyFont="1" applyAlignment="1">
      <alignment vertical="top"/>
    </xf>
    <xf numFmtId="164" fontId="27" fillId="0" borderId="0" xfId="2" applyFont="1" applyBorder="1"/>
    <xf numFmtId="164" fontId="27" fillId="4" borderId="22" xfId="2" applyFont="1" applyFill="1" applyBorder="1"/>
    <xf numFmtId="164" fontId="27" fillId="4" borderId="0" xfId="2" applyFont="1" applyFill="1" applyBorder="1"/>
    <xf numFmtId="164" fontId="27" fillId="0" borderId="0" xfId="2" applyFont="1" applyFill="1" applyBorder="1"/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164" fontId="3" fillId="0" borderId="18" xfId="2" applyFont="1" applyFill="1" applyBorder="1"/>
    <xf numFmtId="166" fontId="3" fillId="0" borderId="18" xfId="0" applyNumberFormat="1" applyFont="1" applyBorder="1"/>
    <xf numFmtId="182" fontId="3" fillId="0" borderId="0" xfId="2" applyNumberFormat="1" applyFont="1" applyFill="1" applyBorder="1"/>
    <xf numFmtId="164" fontId="4" fillId="0" borderId="18" xfId="2" applyFont="1" applyFill="1" applyBorder="1"/>
    <xf numFmtId="0" fontId="3" fillId="0" borderId="1" xfId="0" applyFont="1" applyBorder="1"/>
    <xf numFmtId="49" fontId="3" fillId="0" borderId="1" xfId="0" applyNumberFormat="1" applyFont="1" applyBorder="1"/>
    <xf numFmtId="164" fontId="30" fillId="0" borderId="1" xfId="1" applyNumberFormat="1" applyFont="1" applyFill="1" applyBorder="1"/>
    <xf numFmtId="0" fontId="30" fillId="0" borderId="14" xfId="0" applyFont="1" applyBorder="1"/>
    <xf numFmtId="0" fontId="30" fillId="0" borderId="14" xfId="1" applyFont="1" applyFill="1" applyBorder="1"/>
    <xf numFmtId="164" fontId="3" fillId="0" borderId="19" xfId="2" applyFont="1" applyFill="1" applyBorder="1"/>
    <xf numFmtId="166" fontId="3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179" fontId="3" fillId="0" borderId="0" xfId="11" applyNumberFormat="1" applyFont="1"/>
    <xf numFmtId="179" fontId="3" fillId="0" borderId="0" xfId="11" applyNumberFormat="1" applyFont="1" applyFill="1"/>
    <xf numFmtId="165" fontId="3" fillId="0" borderId="0" xfId="11" applyFont="1" applyFill="1" applyAlignment="1">
      <alignment horizontal="right"/>
    </xf>
    <xf numFmtId="164" fontId="3" fillId="0" borderId="3" xfId="2" applyFont="1" applyFill="1" applyBorder="1"/>
    <xf numFmtId="166" fontId="3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2" fillId="0" borderId="0" xfId="0" applyFont="1" applyAlignment="1">
      <alignment horizontal="center"/>
    </xf>
    <xf numFmtId="166" fontId="3" fillId="0" borderId="0" xfId="0" applyNumberFormat="1" applyFont="1" applyAlignment="1">
      <alignment horizontal="left" vertical="center" wrapText="1"/>
    </xf>
    <xf numFmtId="166" fontId="3" fillId="0" borderId="0" xfId="0" applyNumberFormat="1" applyFont="1" applyAlignment="1">
      <alignment horizontal="left" wrapText="1"/>
    </xf>
    <xf numFmtId="164" fontId="3" fillId="0" borderId="0" xfId="2" applyFont="1" applyAlignment="1">
      <alignment horizontal="center" vertical="center"/>
    </xf>
    <xf numFmtId="179" fontId="3" fillId="0" borderId="0" xfId="11" applyNumberFormat="1" applyFont="1" applyAlignment="1">
      <alignment horizontal="center" vertical="center"/>
    </xf>
    <xf numFmtId="179" fontId="3" fillId="0" borderId="3" xfId="11" applyNumberFormat="1" applyFont="1" applyBorder="1" applyAlignment="1">
      <alignment horizontal="center" vertical="center"/>
    </xf>
    <xf numFmtId="0" fontId="8" fillId="0" borderId="0" xfId="13"/>
    <xf numFmtId="0" fontId="8" fillId="2" borderId="14" xfId="13" applyFill="1" applyBorder="1" applyAlignment="1">
      <alignment horizontal="center"/>
    </xf>
    <xf numFmtId="0" fontId="8" fillId="2" borderId="15" xfId="13" applyFill="1" applyBorder="1" applyAlignment="1">
      <alignment horizontal="center"/>
    </xf>
    <xf numFmtId="0" fontId="8" fillId="2" borderId="17" xfId="13" applyFill="1" applyBorder="1" applyAlignment="1">
      <alignment horizontal="center"/>
    </xf>
    <xf numFmtId="0" fontId="8" fillId="2" borderId="17" xfId="13" applyFill="1" applyBorder="1"/>
    <xf numFmtId="0" fontId="8" fillId="0" borderId="1" xfId="13" applyBorder="1" applyAlignment="1">
      <alignment horizontal="center"/>
    </xf>
    <xf numFmtId="49" fontId="8" fillId="0" borderId="1" xfId="13" applyNumberFormat="1" applyBorder="1" applyAlignment="1">
      <alignment horizontal="center"/>
    </xf>
    <xf numFmtId="49" fontId="8" fillId="0" borderId="14" xfId="13" applyNumberFormat="1" applyBorder="1" applyAlignment="1">
      <alignment horizontal="center"/>
    </xf>
    <xf numFmtId="0" fontId="8" fillId="0" borderId="15" xfId="13" applyBorder="1" applyAlignment="1">
      <alignment horizontal="center"/>
    </xf>
    <xf numFmtId="0" fontId="8" fillId="0" borderId="17" xfId="13" applyBorder="1" applyAlignment="1">
      <alignment horizontal="center"/>
    </xf>
    <xf numFmtId="0" fontId="8" fillId="0" borderId="14" xfId="13" applyBorder="1" applyAlignment="1">
      <alignment horizontal="center"/>
    </xf>
    <xf numFmtId="0" fontId="7" fillId="0" borderId="0" xfId="0" applyFont="1" applyAlignment="1">
      <alignment horizontal="center"/>
    </xf>
  </cellXfs>
  <cellStyles count="27">
    <cellStyle name="40% - Accent6" xfId="1" builtinId="51"/>
    <cellStyle name="Comma" xfId="2" builtinId="3"/>
    <cellStyle name="Comma 2" xfId="3" xr:uid="{288CFF6D-64EF-4942-9D78-55E492866D1E}"/>
    <cellStyle name="Comma 2 2" xfId="4" xr:uid="{5A01A074-1EE7-42D9-9A52-5EF1406F616B}"/>
    <cellStyle name="Comma 2 2 2" xfId="5" xr:uid="{D7594CE8-D814-4995-AB32-C5A06534B472}"/>
    <cellStyle name="Comma 2 3" xfId="6" xr:uid="{75A7B75A-C224-493E-BB1C-B1525A74EBBB}"/>
    <cellStyle name="Comma 2 3 2" xfId="7" xr:uid="{EE3751EC-94AA-4CCC-BD1B-665DAAC8C137}"/>
    <cellStyle name="Comma 2 4" xfId="8" xr:uid="{F53D8D57-B5D9-40E3-A21E-6BF453E47855}"/>
    <cellStyle name="Comma 3" xfId="9" xr:uid="{BCC40842-4B44-4F01-A10A-08E4CAFEEEDA}"/>
    <cellStyle name="Comma_hole meters" xfId="10" xr:uid="{9085C6E0-ED31-4AB0-A3D9-4FC2D30F35D3}"/>
    <cellStyle name="Currency" xfId="11" builtinId="4"/>
    <cellStyle name="Currency 2" xfId="12" xr:uid="{E4A674DD-EB77-4DFE-8FA2-713747D7C4BA}"/>
    <cellStyle name="Normal" xfId="0" builtinId="0"/>
    <cellStyle name="Normal 2" xfId="13" xr:uid="{A78C6C91-821E-4DAC-BDC3-A1515E6F5902}"/>
    <cellStyle name="Normal 2 2" xfId="14" xr:uid="{28ADA4B5-BEDB-4786-AC71-048F8F7A2B1C}"/>
    <cellStyle name="Normal 3" xfId="15" xr:uid="{C81DB2F5-E46E-43B8-B1CB-837A827923B9}"/>
    <cellStyle name="Normal 4" xfId="16" xr:uid="{2F283133-0F70-420B-B4AA-DD4102A5B824}"/>
    <cellStyle name="Note 2" xfId="17" xr:uid="{36823357-6803-41EA-8AC3-5E6F5C9C43E8}"/>
    <cellStyle name="Note 2 2" xfId="18" xr:uid="{60243A1B-16AC-49FA-8065-E55FA05830BB}"/>
    <cellStyle name="Percent" xfId="19" builtinId="5"/>
    <cellStyle name="Percent 2" xfId="20" xr:uid="{0E58A2E0-E294-4DD1-B6FF-CD429989F028}"/>
    <cellStyle name="Percent 2 2" xfId="21" xr:uid="{521E904F-F43D-4AE8-B259-1B58007B966C}"/>
    <cellStyle name="Percent 2 2 2" xfId="22" xr:uid="{54F65FCA-333F-4EF8-B7A2-9D6F1A5827C6}"/>
    <cellStyle name="Percent 2 3" xfId="23" xr:uid="{CAE49B51-C4B2-49D1-9925-56F0D37706A4}"/>
    <cellStyle name="Percent 3" xfId="24" xr:uid="{B7C156A1-7916-425F-9AFA-D67DE272AC81}"/>
    <cellStyle name="Style 1" xfId="25" xr:uid="{B078A261-90A6-4CE1-B783-A1CF8FC2BAD9}"/>
    <cellStyle name="Style 1 2" xfId="26" xr:uid="{D78451C0-26FB-4B81-8FBE-A9FF2AC7B80F}"/>
  </cellStyles>
  <dxfs count="2">
    <dxf>
      <fill>
        <patternFill patternType="solid">
          <bgColor indexed="34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LOBALSVR01\Accounting\Documents%20and%20Settings\daniela\Local%20Settings\Temporary%20Internet%20Files\Content.Outlook\3N6YZJ11\%2325%20Jan%2031-09%20rig%20505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LOBALSVR01\Accounting\Energold%20Invoices\2009\Contract%20%2354%20Minera%20Parre&#241;a%20(Cienega)\%23%201054%20test%20template%20rig5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 "/>
      <sheetName val="Consum "/>
      <sheetName val="Hole"/>
      <sheetName val="Time"/>
    </sheetNames>
    <sheetDataSet>
      <sheetData sheetId="0" refreshError="1">
        <row r="12">
          <cell r="E12" t="str">
            <v>To January 31, 2009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  <sheetName val="Consum"/>
      <sheetName val="Time Payroll"/>
      <sheetName val="Time"/>
      <sheetName val="by hole"/>
      <sheetName val="Datos"/>
      <sheetName val="Prices"/>
    </sheetNames>
    <sheetDataSet>
      <sheetData sheetId="0"/>
      <sheetData sheetId="1" refreshError="1"/>
      <sheetData sheetId="2" refreshError="1"/>
      <sheetData sheetId="3" refreshError="1">
        <row r="14"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P14">
            <v>0</v>
          </cell>
          <cell r="Q14">
            <v>0</v>
          </cell>
        </row>
        <row r="17">
          <cell r="A17">
            <v>39783</v>
          </cell>
          <cell r="B17" t="str">
            <v>D</v>
          </cell>
        </row>
        <row r="18">
          <cell r="A18">
            <v>39783</v>
          </cell>
          <cell r="B18" t="str">
            <v>N</v>
          </cell>
        </row>
        <row r="19">
          <cell r="A19">
            <v>39784</v>
          </cell>
          <cell r="B19" t="str">
            <v>D</v>
          </cell>
        </row>
        <row r="20">
          <cell r="A20">
            <v>39784</v>
          </cell>
          <cell r="B20" t="str">
            <v>N</v>
          </cell>
        </row>
        <row r="21">
          <cell r="A21">
            <v>39785</v>
          </cell>
          <cell r="B21" t="str">
            <v>D</v>
          </cell>
        </row>
        <row r="22">
          <cell r="A22">
            <v>39785</v>
          </cell>
          <cell r="B22" t="str">
            <v>N</v>
          </cell>
        </row>
        <row r="23">
          <cell r="A23">
            <v>39786</v>
          </cell>
          <cell r="B23" t="str">
            <v>D</v>
          </cell>
        </row>
        <row r="24">
          <cell r="A24">
            <v>39786</v>
          </cell>
          <cell r="B24" t="str">
            <v>N</v>
          </cell>
        </row>
        <row r="25">
          <cell r="A25">
            <v>39787</v>
          </cell>
          <cell r="B25" t="str">
            <v>D</v>
          </cell>
        </row>
        <row r="26">
          <cell r="A26">
            <v>39787</v>
          </cell>
          <cell r="B26" t="str">
            <v>N</v>
          </cell>
        </row>
        <row r="27">
          <cell r="A27">
            <v>39788</v>
          </cell>
          <cell r="B27" t="str">
            <v>D</v>
          </cell>
        </row>
        <row r="28">
          <cell r="A28">
            <v>39788</v>
          </cell>
          <cell r="B28" t="str">
            <v>N</v>
          </cell>
        </row>
        <row r="29">
          <cell r="A29">
            <v>39789</v>
          </cell>
          <cell r="B29" t="str">
            <v>D</v>
          </cell>
        </row>
        <row r="30">
          <cell r="A30">
            <v>39789</v>
          </cell>
          <cell r="B30" t="str">
            <v>N</v>
          </cell>
        </row>
        <row r="31">
          <cell r="A31">
            <v>39790</v>
          </cell>
          <cell r="B31" t="str">
            <v>D</v>
          </cell>
        </row>
        <row r="32">
          <cell r="A32">
            <v>39790</v>
          </cell>
          <cell r="B32" t="str">
            <v>N</v>
          </cell>
        </row>
        <row r="33">
          <cell r="A33">
            <v>39791</v>
          </cell>
          <cell r="B33" t="str">
            <v>D</v>
          </cell>
        </row>
        <row r="34">
          <cell r="A34">
            <v>39791</v>
          </cell>
          <cell r="B34" t="str">
            <v>N</v>
          </cell>
        </row>
        <row r="35">
          <cell r="A35">
            <v>39792</v>
          </cell>
          <cell r="B35" t="str">
            <v>D</v>
          </cell>
        </row>
        <row r="36">
          <cell r="A36">
            <v>39792</v>
          </cell>
          <cell r="B36" t="str">
            <v>N</v>
          </cell>
        </row>
        <row r="37">
          <cell r="A37">
            <v>39793</v>
          </cell>
          <cell r="B37" t="str">
            <v>D</v>
          </cell>
        </row>
        <row r="38">
          <cell r="A38">
            <v>39793</v>
          </cell>
          <cell r="B38" t="str">
            <v>N</v>
          </cell>
        </row>
        <row r="39">
          <cell r="A39">
            <v>39794</v>
          </cell>
          <cell r="B39" t="str">
            <v>D</v>
          </cell>
        </row>
        <row r="40">
          <cell r="A40">
            <v>39794</v>
          </cell>
          <cell r="B40" t="str">
            <v>N</v>
          </cell>
        </row>
        <row r="41">
          <cell r="A41">
            <v>39795</v>
          </cell>
          <cell r="B41" t="str">
            <v>D</v>
          </cell>
        </row>
        <row r="42">
          <cell r="A42">
            <v>39795</v>
          </cell>
          <cell r="B42" t="str">
            <v>N</v>
          </cell>
        </row>
        <row r="43">
          <cell r="A43">
            <v>39796</v>
          </cell>
          <cell r="B43" t="str">
            <v>D</v>
          </cell>
        </row>
        <row r="44">
          <cell r="A44">
            <v>39796</v>
          </cell>
          <cell r="B44" t="str">
            <v>N</v>
          </cell>
        </row>
        <row r="45">
          <cell r="A45">
            <v>39797</v>
          </cell>
          <cell r="B45" t="str">
            <v>D</v>
          </cell>
        </row>
        <row r="46">
          <cell r="A46">
            <v>39797</v>
          </cell>
          <cell r="B46" t="str">
            <v>N</v>
          </cell>
        </row>
        <row r="47">
          <cell r="A47">
            <v>39798</v>
          </cell>
          <cell r="B47" t="str">
            <v>D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F3584-470C-45C1-ADFC-4EBC92F8CA4B}">
  <sheetPr>
    <pageSetUpPr fitToPage="1"/>
  </sheetPr>
  <dimension ref="A1:T129"/>
  <sheetViews>
    <sheetView tabSelected="1" topLeftCell="A3" zoomScale="80" zoomScaleNormal="80" workbookViewId="0">
      <selection activeCell="I114" sqref="I114"/>
    </sheetView>
  </sheetViews>
  <sheetFormatPr defaultColWidth="9.33203125" defaultRowHeight="13.2" x14ac:dyDescent="0.25"/>
  <cols>
    <col min="1" max="1" width="12.5546875" style="1" customWidth="1"/>
    <col min="2" max="2" width="26.5546875" style="1" customWidth="1"/>
    <col min="3" max="3" width="26.6640625" style="1" customWidth="1"/>
    <col min="4" max="4" width="15.6640625" style="1" customWidth="1"/>
    <col min="5" max="5" width="17" style="1" customWidth="1"/>
    <col min="6" max="6" width="14.88671875" style="1" customWidth="1"/>
    <col min="7" max="7" width="12.33203125" style="1" customWidth="1"/>
    <col min="8" max="8" width="13.6640625" style="1" customWidth="1"/>
    <col min="9" max="9" width="16.5546875" style="1" customWidth="1"/>
    <col min="10" max="10" width="18.44140625" style="1" customWidth="1"/>
    <col min="11" max="11" width="12.6640625" style="1" customWidth="1"/>
    <col min="12" max="12" width="21.44140625" style="1" customWidth="1"/>
    <col min="13" max="13" width="16.5546875" style="1" bestFit="1" customWidth="1"/>
    <col min="14" max="14" width="9.33203125" style="1" customWidth="1"/>
    <col min="15" max="15" width="12.109375" style="1" bestFit="1" customWidth="1"/>
    <col min="16" max="16" width="9.5546875" style="1" bestFit="1" customWidth="1"/>
    <col min="17" max="16384" width="9.33203125" style="1"/>
  </cols>
  <sheetData>
    <row r="1" spans="1:13" ht="20.399999999999999" x14ac:dyDescent="0.35">
      <c r="A1" s="300" t="s">
        <v>146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</row>
    <row r="2" spans="1:13" ht="15.75" customHeight="1" x14ac:dyDescent="0.3">
      <c r="A2" s="296" t="s">
        <v>147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3" ht="15.75" customHeight="1" x14ac:dyDescent="0.3">
      <c r="A3" s="296" t="s">
        <v>148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</row>
    <row r="4" spans="1:13" ht="15.75" customHeight="1" x14ac:dyDescent="0.3">
      <c r="A4" s="296" t="s">
        <v>149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</row>
    <row r="5" spans="1:13" ht="15.75" customHeight="1" x14ac:dyDescent="0.3">
      <c r="A5" s="296" t="s">
        <v>150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</row>
    <row r="6" spans="1:13" ht="15.75" customHeight="1" x14ac:dyDescent="0.3">
      <c r="A6" s="296" t="s">
        <v>151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</row>
    <row r="7" spans="1:13" ht="15.75" customHeight="1" x14ac:dyDescent="0.3">
      <c r="A7" s="296" t="s">
        <v>128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</row>
    <row r="8" spans="1:13" ht="16.2" thickBot="1" x14ac:dyDescent="0.35">
      <c r="A8" s="178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290"/>
      <c r="M8"/>
    </row>
    <row r="9" spans="1:13" ht="16.2" thickBot="1" x14ac:dyDescent="0.35">
      <c r="A9" s="297" t="s">
        <v>136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9"/>
    </row>
    <row r="10" spans="1:13" ht="15.6" x14ac:dyDescent="0.3">
      <c r="A10" s="276" t="s">
        <v>187</v>
      </c>
      <c r="G10" s="153"/>
      <c r="H10" s="153"/>
      <c r="I10" s="153"/>
      <c r="J10" s="153"/>
      <c r="K10" s="6"/>
    </row>
    <row r="11" spans="1:13" ht="13.8" x14ac:dyDescent="0.25">
      <c r="A11" s="277" t="s">
        <v>188</v>
      </c>
      <c r="G11" s="118"/>
      <c r="H11" s="118"/>
      <c r="I11" s="6"/>
      <c r="J11" s="6"/>
      <c r="K11" s="6"/>
    </row>
    <row r="12" spans="1:13" ht="15.6" x14ac:dyDescent="0.3">
      <c r="A12" s="277" t="s">
        <v>189</v>
      </c>
      <c r="I12" s="153"/>
      <c r="K12" s="195"/>
    </row>
    <row r="13" spans="1:13" ht="15.6" x14ac:dyDescent="0.3">
      <c r="A13" s="278" t="s">
        <v>190</v>
      </c>
      <c r="I13" s="153"/>
      <c r="K13" s="195"/>
    </row>
    <row r="14" spans="1:13" ht="15.6" x14ac:dyDescent="0.3">
      <c r="A14" s="278" t="s">
        <v>191</v>
      </c>
      <c r="I14" s="153"/>
      <c r="K14" s="195"/>
    </row>
    <row r="15" spans="1:13" ht="15.6" x14ac:dyDescent="0.3">
      <c r="A15" s="2"/>
      <c r="I15" s="153"/>
      <c r="K15" s="195"/>
    </row>
    <row r="16" spans="1:13" ht="15.6" x14ac:dyDescent="0.3">
      <c r="A16" s="2"/>
      <c r="D16" s="153"/>
      <c r="J16" s="153" t="s">
        <v>116</v>
      </c>
      <c r="K16" s="153" t="s">
        <v>196</v>
      </c>
    </row>
    <row r="17" spans="1:16" ht="15.6" x14ac:dyDescent="0.3">
      <c r="A17" s="2"/>
      <c r="B17" s="153"/>
      <c r="C17" s="153"/>
      <c r="J17" s="153" t="s">
        <v>115</v>
      </c>
      <c r="K17" s="153" t="s">
        <v>228</v>
      </c>
      <c r="M17" s="154"/>
    </row>
    <row r="18" spans="1:16" ht="15.6" x14ac:dyDescent="0.3">
      <c r="A18" s="5" t="s">
        <v>0</v>
      </c>
      <c r="B18" s="198">
        <v>7257</v>
      </c>
      <c r="C18" s="153" t="s">
        <v>114</v>
      </c>
      <c r="D18" s="160" t="s">
        <v>195</v>
      </c>
      <c r="F18" s="160"/>
      <c r="J18" s="153" t="s">
        <v>137</v>
      </c>
      <c r="K18" s="160" t="s">
        <v>226</v>
      </c>
    </row>
    <row r="19" spans="1:16" ht="15.6" x14ac:dyDescent="0.3">
      <c r="B19" s="198"/>
      <c r="C19" s="153"/>
      <c r="D19" s="153"/>
      <c r="E19" s="153"/>
      <c r="F19" s="153"/>
      <c r="I19" s="153"/>
      <c r="J19" s="160"/>
      <c r="K19" s="153"/>
      <c r="L19" s="154"/>
      <c r="M19" s="153"/>
    </row>
    <row r="20" spans="1:16" x14ac:dyDescent="0.25">
      <c r="A20" s="2"/>
      <c r="J20" s="6"/>
      <c r="K20" s="6"/>
      <c r="P20" s="1" t="s">
        <v>127</v>
      </c>
    </row>
    <row r="21" spans="1:16" x14ac:dyDescent="0.25">
      <c r="E21" s="155"/>
      <c r="F21" s="155"/>
      <c r="J21" s="6"/>
      <c r="K21" s="174"/>
      <c r="L21" s="179"/>
    </row>
    <row r="22" spans="1:16" x14ac:dyDescent="0.25">
      <c r="A22" s="2" t="s">
        <v>183</v>
      </c>
      <c r="K22" s="175"/>
      <c r="L22" s="4"/>
      <c r="M22" s="139"/>
    </row>
    <row r="23" spans="1:16" x14ac:dyDescent="0.25">
      <c r="A23" s="2"/>
      <c r="J23" s="200"/>
      <c r="K23" s="159"/>
      <c r="L23" s="3"/>
    </row>
    <row r="24" spans="1:16" x14ac:dyDescent="0.25">
      <c r="J24" s="3"/>
      <c r="K24" s="179">
        <f>J23</f>
        <v>0</v>
      </c>
      <c r="L24" s="3"/>
    </row>
    <row r="25" spans="1:16" x14ac:dyDescent="0.25">
      <c r="A25" s="2"/>
      <c r="J25" s="150"/>
      <c r="K25" s="151"/>
      <c r="L25" s="3"/>
    </row>
    <row r="26" spans="1:16" x14ac:dyDescent="0.25">
      <c r="A26" s="2"/>
      <c r="E26" s="140"/>
      <c r="F26" s="140"/>
      <c r="I26" s="140"/>
      <c r="J26" s="4"/>
      <c r="L26" s="291">
        <f>K24+K25</f>
        <v>0</v>
      </c>
    </row>
    <row r="27" spans="1:16" ht="15.6" x14ac:dyDescent="0.3">
      <c r="A27" s="2"/>
      <c r="I27" s="160"/>
    </row>
    <row r="28" spans="1:16" x14ac:dyDescent="0.25">
      <c r="A28" s="2" t="s">
        <v>179</v>
      </c>
      <c r="I28" s="6" t="s">
        <v>55</v>
      </c>
      <c r="J28" s="6" t="s">
        <v>124</v>
      </c>
    </row>
    <row r="29" spans="1:16" x14ac:dyDescent="0.25">
      <c r="C29" s="186"/>
      <c r="D29" s="302" t="s">
        <v>227</v>
      </c>
      <c r="E29" s="302"/>
      <c r="F29" s="302"/>
      <c r="G29" s="302"/>
      <c r="H29" s="302"/>
      <c r="I29" s="303">
        <f>Time!H10</f>
        <v>49</v>
      </c>
      <c r="J29" s="304">
        <v>235</v>
      </c>
      <c r="K29" s="304">
        <f>I29*J29</f>
        <v>11515</v>
      </c>
    </row>
    <row r="30" spans="1:16" x14ac:dyDescent="0.25">
      <c r="A30" s="2"/>
      <c r="D30" s="302"/>
      <c r="E30" s="302"/>
      <c r="F30" s="302"/>
      <c r="G30" s="302"/>
      <c r="H30" s="302"/>
      <c r="I30" s="303"/>
      <c r="J30" s="304"/>
      <c r="K30" s="305"/>
      <c r="L30" s="3"/>
      <c r="O30" s="191"/>
    </row>
    <row r="31" spans="1:16" x14ac:dyDescent="0.25">
      <c r="A31" s="2"/>
      <c r="J31" s="3"/>
      <c r="K31" s="179">
        <f>SUM(K29:K30)</f>
        <v>11515</v>
      </c>
      <c r="L31" s="3"/>
      <c r="O31" s="191"/>
    </row>
    <row r="32" spans="1:16" x14ac:dyDescent="0.25">
      <c r="A32" s="2"/>
      <c r="J32" s="150"/>
      <c r="K32" s="151"/>
      <c r="L32" s="3"/>
    </row>
    <row r="33" spans="1:16" x14ac:dyDescent="0.25">
      <c r="A33" s="2"/>
      <c r="E33" s="140"/>
      <c r="F33" s="140"/>
      <c r="I33" s="140"/>
      <c r="J33" s="4"/>
      <c r="L33" s="291">
        <f>K31+K32</f>
        <v>11515</v>
      </c>
      <c r="O33" s="191"/>
    </row>
    <row r="34" spans="1:16" x14ac:dyDescent="0.25">
      <c r="A34" s="2"/>
      <c r="E34" s="140"/>
      <c r="F34" s="140"/>
      <c r="I34" s="140"/>
      <c r="J34" s="4"/>
      <c r="K34" s="4"/>
      <c r="L34" s="3"/>
    </row>
    <row r="35" spans="1:16" x14ac:dyDescent="0.25">
      <c r="A35" s="2"/>
      <c r="L35" s="3"/>
      <c r="M35" s="139"/>
    </row>
    <row r="36" spans="1:16" x14ac:dyDescent="0.25">
      <c r="A36" s="2" t="s">
        <v>3</v>
      </c>
      <c r="D36" s="6"/>
      <c r="F36" s="6" t="s">
        <v>4</v>
      </c>
      <c r="G36" s="6" t="s">
        <v>168</v>
      </c>
      <c r="H36" s="6" t="s">
        <v>26</v>
      </c>
      <c r="I36" s="6" t="s">
        <v>170</v>
      </c>
      <c r="J36" s="6"/>
      <c r="K36" s="3"/>
    </row>
    <row r="37" spans="1:16" x14ac:dyDescent="0.25">
      <c r="A37" s="2"/>
      <c r="D37" s="6"/>
      <c r="F37" s="6"/>
      <c r="K37" s="3"/>
    </row>
    <row r="38" spans="1:16" x14ac:dyDescent="0.25">
      <c r="A38" s="171"/>
      <c r="C38" s="189"/>
      <c r="D38" s="6" t="str">
        <f>Hole!A19</f>
        <v>DD001</v>
      </c>
      <c r="F38" s="194">
        <f>Hole!Z19</f>
        <v>306.85000000000002</v>
      </c>
      <c r="G38" s="194">
        <f>Hole!J19</f>
        <v>107.4</v>
      </c>
      <c r="H38" s="194">
        <f>Hole!K19</f>
        <v>199.45000000000002</v>
      </c>
      <c r="I38" s="194">
        <f>Hole!L19</f>
        <v>0</v>
      </c>
      <c r="J38" s="149"/>
      <c r="K38" s="3"/>
    </row>
    <row r="39" spans="1:16" ht="14.25" customHeight="1" x14ac:dyDescent="0.25">
      <c r="A39" s="171"/>
      <c r="B39" s="189"/>
      <c r="C39" s="188"/>
      <c r="D39" s="6"/>
      <c r="F39" s="4"/>
      <c r="G39" s="4"/>
      <c r="H39" s="4"/>
      <c r="I39" s="4"/>
      <c r="J39" s="149"/>
      <c r="K39" s="3"/>
    </row>
    <row r="40" spans="1:16" x14ac:dyDescent="0.25">
      <c r="B40" s="1" t="s">
        <v>17</v>
      </c>
      <c r="F40" s="145">
        <f>SUM(F38:F39)</f>
        <v>306.85000000000002</v>
      </c>
      <c r="G40" s="236">
        <f>SUM(G38:G39)</f>
        <v>107.4</v>
      </c>
      <c r="H40" s="236">
        <f>SUM(H38:H39)</f>
        <v>199.45000000000002</v>
      </c>
      <c r="I40" s="145">
        <f>SUM(I38:I39)</f>
        <v>0</v>
      </c>
      <c r="J40" s="196"/>
      <c r="K40" s="3"/>
      <c r="N40" s="146"/>
    </row>
    <row r="41" spans="1:16" x14ac:dyDescent="0.25">
      <c r="E41" s="4"/>
      <c r="F41" s="4"/>
      <c r="G41" s="4"/>
      <c r="H41" s="4"/>
      <c r="I41" s="4"/>
      <c r="J41" s="196"/>
      <c r="K41" s="3"/>
      <c r="N41" s="146"/>
    </row>
    <row r="42" spans="1:16" x14ac:dyDescent="0.25">
      <c r="E42" s="4"/>
      <c r="F42" s="4"/>
      <c r="G42" s="4"/>
      <c r="H42" s="4"/>
      <c r="I42" s="4"/>
      <c r="J42" s="196"/>
      <c r="K42" s="3"/>
      <c r="N42" s="146"/>
    </row>
    <row r="43" spans="1:16" x14ac:dyDescent="0.25">
      <c r="E43" s="142"/>
      <c r="F43" s="142"/>
      <c r="G43" s="156"/>
      <c r="H43" s="156"/>
      <c r="I43" s="156"/>
      <c r="J43" s="157"/>
      <c r="K43" s="157"/>
      <c r="M43" s="3"/>
      <c r="P43" s="146"/>
    </row>
    <row r="44" spans="1:16" x14ac:dyDescent="0.25">
      <c r="B44" s="6" t="s">
        <v>168</v>
      </c>
      <c r="C44" s="6" t="s">
        <v>26</v>
      </c>
      <c r="D44" s="6" t="s">
        <v>170</v>
      </c>
      <c r="E44" s="6"/>
      <c r="F44" s="6"/>
      <c r="G44" s="6" t="s">
        <v>168</v>
      </c>
      <c r="H44" s="6" t="s">
        <v>26</v>
      </c>
      <c r="I44" s="6" t="s">
        <v>170</v>
      </c>
      <c r="J44" s="6"/>
      <c r="K44" s="6"/>
      <c r="M44" s="3"/>
      <c r="P44" s="146"/>
    </row>
    <row r="45" spans="1:16" x14ac:dyDescent="0.25">
      <c r="M45" s="237"/>
    </row>
    <row r="46" spans="1:16" x14ac:dyDescent="0.25">
      <c r="A46" s="255" t="s">
        <v>164</v>
      </c>
      <c r="B46" s="179">
        <v>134.5</v>
      </c>
      <c r="C46" s="179">
        <v>126</v>
      </c>
      <c r="D46" s="179">
        <v>122.5</v>
      </c>
      <c r="E46" s="269"/>
      <c r="F46" s="269"/>
      <c r="G46" s="194">
        <f>Hole!N17</f>
        <v>100</v>
      </c>
      <c r="H46" s="194">
        <f>Hole!Q17</f>
        <v>0</v>
      </c>
      <c r="I46" s="194">
        <f>Hole!V17</f>
        <v>0</v>
      </c>
      <c r="J46" s="149"/>
      <c r="K46" s="238">
        <f t="shared" ref="K46:K52" si="0">+(B46*G46)+(C46*H46)+(I46*D46)</f>
        <v>13450</v>
      </c>
      <c r="L46" s="237"/>
      <c r="N46" s="149"/>
      <c r="O46" s="3"/>
    </row>
    <row r="47" spans="1:16" x14ac:dyDescent="0.25">
      <c r="A47" s="255" t="s">
        <v>165</v>
      </c>
      <c r="B47" s="179">
        <v>140.5</v>
      </c>
      <c r="C47" s="179">
        <v>131</v>
      </c>
      <c r="D47" s="179">
        <v>127.5</v>
      </c>
      <c r="E47" s="269"/>
      <c r="F47" s="269"/>
      <c r="G47" s="194">
        <f>Hole!O17</f>
        <v>7.4000000000000057</v>
      </c>
      <c r="H47" s="194">
        <f>Hole!R17</f>
        <v>92.6</v>
      </c>
      <c r="I47" s="194">
        <f>Hole!W17</f>
        <v>0</v>
      </c>
      <c r="J47" s="149"/>
      <c r="K47" s="238">
        <f t="shared" si="0"/>
        <v>13170.3</v>
      </c>
      <c r="L47" s="237"/>
      <c r="N47" s="149"/>
      <c r="O47" s="3"/>
    </row>
    <row r="48" spans="1:16" x14ac:dyDescent="0.25">
      <c r="A48" s="255" t="s">
        <v>169</v>
      </c>
      <c r="B48" s="179"/>
      <c r="C48" s="179">
        <v>136.5</v>
      </c>
      <c r="D48" s="179">
        <v>133</v>
      </c>
      <c r="E48" s="269"/>
      <c r="F48" s="269"/>
      <c r="G48" s="194"/>
      <c r="H48" s="194">
        <f>Hole!S17</f>
        <v>100</v>
      </c>
      <c r="I48" s="194">
        <f>Hole!X17</f>
        <v>0</v>
      </c>
      <c r="J48" s="149"/>
      <c r="K48" s="238">
        <f t="shared" si="0"/>
        <v>13650</v>
      </c>
      <c r="L48" s="237"/>
      <c r="N48" s="149"/>
      <c r="O48" s="3"/>
    </row>
    <row r="49" spans="1:15" ht="14.7" customHeight="1" x14ac:dyDescent="0.25">
      <c r="A49" s="255" t="s">
        <v>175</v>
      </c>
      <c r="C49" s="179">
        <v>142.5</v>
      </c>
      <c r="D49" s="179">
        <v>139</v>
      </c>
      <c r="E49" s="270"/>
      <c r="F49" s="270"/>
      <c r="G49" s="257"/>
      <c r="H49" s="261">
        <f>Hole!T17</f>
        <v>6.8500000000000227</v>
      </c>
      <c r="I49" s="261">
        <f>Hole!Y17</f>
        <v>0</v>
      </c>
      <c r="J49" s="8"/>
      <c r="K49" s="238">
        <f>+(B49*G49)+(C49*H49)+(I49*D49)</f>
        <v>976.12500000000318</v>
      </c>
      <c r="L49" s="237"/>
    </row>
    <row r="50" spans="1:15" ht="14.7" customHeight="1" x14ac:dyDescent="0.25">
      <c r="A50" s="255" t="s">
        <v>184</v>
      </c>
      <c r="C50" s="179"/>
      <c r="D50" s="179">
        <v>145.94999999999999</v>
      </c>
      <c r="E50" s="270"/>
      <c r="F50" s="270"/>
      <c r="G50" s="257"/>
      <c r="H50" s="261"/>
      <c r="I50" s="261"/>
      <c r="J50" s="8"/>
      <c r="K50" s="238">
        <f t="shared" si="0"/>
        <v>0</v>
      </c>
      <c r="L50" s="237"/>
    </row>
    <row r="51" spans="1:15" ht="14.7" customHeight="1" x14ac:dyDescent="0.25">
      <c r="A51" s="255" t="s">
        <v>192</v>
      </c>
      <c r="C51" s="179"/>
      <c r="D51" s="179">
        <v>153.19999999999999</v>
      </c>
      <c r="E51" s="270"/>
      <c r="F51" s="270"/>
      <c r="G51" s="257"/>
      <c r="H51" s="261"/>
      <c r="I51" s="261"/>
      <c r="J51" s="8"/>
      <c r="K51" s="238">
        <f t="shared" si="0"/>
        <v>0</v>
      </c>
      <c r="L51" s="237"/>
    </row>
    <row r="52" spans="1:15" ht="14.7" customHeight="1" x14ac:dyDescent="0.25">
      <c r="A52" s="255" t="s">
        <v>193</v>
      </c>
      <c r="C52" s="179"/>
      <c r="D52" s="179">
        <v>161.94999999999999</v>
      </c>
      <c r="E52" s="270"/>
      <c r="F52" s="270"/>
      <c r="G52" s="257"/>
      <c r="H52" s="261"/>
      <c r="I52" s="261"/>
      <c r="J52" s="8"/>
      <c r="K52" s="238">
        <f t="shared" si="0"/>
        <v>0</v>
      </c>
      <c r="L52" s="237"/>
    </row>
    <row r="53" spans="1:15" ht="14.7" customHeight="1" x14ac:dyDescent="0.25">
      <c r="C53" s="179"/>
      <c r="D53" s="179"/>
      <c r="E53" s="240"/>
      <c r="F53" s="240"/>
      <c r="G53" s="257"/>
      <c r="H53" s="257"/>
      <c r="I53" s="257"/>
      <c r="J53" s="8"/>
      <c r="K53" s="258"/>
      <c r="L53" s="237"/>
    </row>
    <row r="54" spans="1:15" x14ac:dyDescent="0.25">
      <c r="A54" s="2" t="s">
        <v>5</v>
      </c>
      <c r="G54" s="259">
        <f>SUM(G46:G49)</f>
        <v>107.4</v>
      </c>
      <c r="H54" s="259">
        <f>SUM(H46:H49)</f>
        <v>199.45000000000002</v>
      </c>
      <c r="I54" s="259">
        <f>SUM(I46:I49)</f>
        <v>0</v>
      </c>
      <c r="J54" s="8"/>
      <c r="L54" s="292">
        <f>SUM(K46:K52)</f>
        <v>41246.425000000003</v>
      </c>
      <c r="N54" s="149"/>
      <c r="O54" s="149"/>
    </row>
    <row r="55" spans="1:15" x14ac:dyDescent="0.25">
      <c r="A55" s="2"/>
      <c r="M55" s="237"/>
    </row>
    <row r="56" spans="1:15" x14ac:dyDescent="0.25">
      <c r="A56" s="2" t="s">
        <v>6</v>
      </c>
      <c r="I56" s="6"/>
      <c r="J56" s="6"/>
      <c r="K56" s="6"/>
      <c r="M56" s="237"/>
    </row>
    <row r="57" spans="1:15" x14ac:dyDescent="0.25">
      <c r="A57" s="143"/>
      <c r="I57" s="6" t="s">
        <v>16</v>
      </c>
      <c r="J57" s="242"/>
      <c r="K57" s="243"/>
      <c r="M57" s="237"/>
    </row>
    <row r="58" spans="1:15" x14ac:dyDescent="0.25">
      <c r="A58" s="143"/>
      <c r="B58" s="191"/>
      <c r="I58" s="6" t="s">
        <v>122</v>
      </c>
      <c r="J58" s="242"/>
      <c r="K58" s="243"/>
      <c r="M58" s="237"/>
    </row>
    <row r="59" spans="1:15" x14ac:dyDescent="0.25">
      <c r="A59" s="143"/>
      <c r="I59" s="6"/>
      <c r="J59" s="242"/>
      <c r="K59" s="243"/>
      <c r="M59" s="237"/>
    </row>
    <row r="60" spans="1:15" x14ac:dyDescent="0.25">
      <c r="A60" s="2" t="s">
        <v>157</v>
      </c>
      <c r="B60" s="2"/>
      <c r="I60" s="7"/>
      <c r="J60" s="144"/>
      <c r="K60" s="144"/>
      <c r="M60" s="3"/>
    </row>
    <row r="61" spans="1:15" x14ac:dyDescent="0.25">
      <c r="I61" s="7"/>
      <c r="J61" s="144"/>
      <c r="K61" s="144"/>
      <c r="M61" s="3"/>
    </row>
    <row r="62" spans="1:15" x14ac:dyDescent="0.25">
      <c r="D62" s="255"/>
      <c r="E62" s="255"/>
      <c r="F62" s="255"/>
      <c r="I62" s="7"/>
      <c r="J62" s="144"/>
      <c r="K62" s="144"/>
      <c r="M62" s="3"/>
    </row>
    <row r="63" spans="1:15" x14ac:dyDescent="0.25">
      <c r="B63" s="186"/>
      <c r="I63" s="7"/>
      <c r="J63" s="243"/>
      <c r="K63" s="243"/>
      <c r="M63" s="237"/>
    </row>
    <row r="64" spans="1:15" x14ac:dyDescent="0.25">
      <c r="A64" s="143"/>
      <c r="I64" s="236">
        <f>+SUM(I60:I62)</f>
        <v>0</v>
      </c>
      <c r="J64" s="244">
        <v>235</v>
      </c>
      <c r="K64" s="245">
        <f>+I64*J64</f>
        <v>0</v>
      </c>
      <c r="M64" s="237"/>
    </row>
    <row r="65" spans="1:16" x14ac:dyDescent="0.25">
      <c r="A65" s="143"/>
      <c r="J65" s="6"/>
      <c r="K65" s="242"/>
      <c r="L65" s="243"/>
      <c r="M65" s="237"/>
    </row>
    <row r="66" spans="1:16" x14ac:dyDescent="0.25">
      <c r="A66" s="143"/>
      <c r="J66" s="6"/>
      <c r="K66" s="242"/>
      <c r="L66" s="243"/>
      <c r="M66" s="237"/>
      <c r="O66" s="3"/>
      <c r="P66" s="6"/>
    </row>
    <row r="67" spans="1:16" x14ac:dyDescent="0.25">
      <c r="A67" s="143"/>
      <c r="B67" s="1" t="s">
        <v>44</v>
      </c>
      <c r="C67" s="173" t="s">
        <v>197</v>
      </c>
      <c r="D67" s="173"/>
      <c r="E67" s="173"/>
      <c r="F67" s="173"/>
      <c r="G67" s="173"/>
      <c r="H67" s="173"/>
      <c r="I67" s="194">
        <f>Time!G10</f>
        <v>6.75</v>
      </c>
      <c r="J67" s="238">
        <v>235</v>
      </c>
      <c r="K67" s="230">
        <f t="shared" ref="K67:K75" si="1">+J67*I67</f>
        <v>1586.25</v>
      </c>
      <c r="L67" s="237"/>
      <c r="O67" s="3"/>
      <c r="P67" s="173"/>
    </row>
    <row r="68" spans="1:16" x14ac:dyDescent="0.25">
      <c r="A68" s="170"/>
      <c r="B68" s="173" t="s">
        <v>7</v>
      </c>
      <c r="C68" s="1" t="s">
        <v>198</v>
      </c>
      <c r="I68" s="230">
        <f>Time!I10</f>
        <v>10.75</v>
      </c>
      <c r="J68" s="238">
        <v>235</v>
      </c>
      <c r="K68" s="230">
        <f t="shared" si="1"/>
        <v>2526.25</v>
      </c>
      <c r="L68" s="237"/>
      <c r="O68" s="3"/>
      <c r="P68" s="173"/>
    </row>
    <row r="69" spans="1:16" x14ac:dyDescent="0.25">
      <c r="A69" s="170"/>
      <c r="B69" s="173" t="s">
        <v>174</v>
      </c>
      <c r="C69" s="173" t="s">
        <v>225</v>
      </c>
      <c r="D69" s="173"/>
      <c r="E69" s="173"/>
      <c r="F69" s="173"/>
      <c r="G69" s="173"/>
      <c r="H69" s="173"/>
      <c r="I69" s="230">
        <f>Time!K10</f>
        <v>16.5</v>
      </c>
      <c r="J69" s="238">
        <v>235</v>
      </c>
      <c r="K69" s="230">
        <f t="shared" si="1"/>
        <v>3877.5</v>
      </c>
      <c r="L69" s="237"/>
      <c r="O69" s="3"/>
      <c r="P69" s="173"/>
    </row>
    <row r="70" spans="1:16" ht="12.75" customHeight="1" x14ac:dyDescent="0.25">
      <c r="A70" s="170"/>
      <c r="B70" s="170" t="s">
        <v>141</v>
      </c>
      <c r="C70" s="301" t="s">
        <v>199</v>
      </c>
      <c r="D70" s="301"/>
      <c r="E70" s="301"/>
      <c r="F70" s="301"/>
      <c r="G70" s="301"/>
      <c r="H70" s="301"/>
      <c r="I70" s="230">
        <f>+Time!J10</f>
        <v>3</v>
      </c>
      <c r="J70" s="238">
        <v>235</v>
      </c>
      <c r="K70" s="230">
        <f t="shared" si="1"/>
        <v>705</v>
      </c>
      <c r="L70" s="237"/>
      <c r="O70" s="3"/>
      <c r="P70" s="173"/>
    </row>
    <row r="71" spans="1:16" ht="12.75" customHeight="1" x14ac:dyDescent="0.25">
      <c r="A71" s="170"/>
      <c r="B71" s="187" t="s">
        <v>152</v>
      </c>
      <c r="I71" s="230">
        <f>Time!M10</f>
        <v>0</v>
      </c>
      <c r="J71" s="238">
        <v>235</v>
      </c>
      <c r="K71" s="230">
        <f t="shared" si="1"/>
        <v>0</v>
      </c>
      <c r="L71" s="237"/>
      <c r="O71" s="197"/>
      <c r="P71" s="173"/>
    </row>
    <row r="72" spans="1:16" ht="12.75" customHeight="1" x14ac:dyDescent="0.25">
      <c r="A72" s="170"/>
      <c r="B72" s="271" t="s">
        <v>140</v>
      </c>
      <c r="C72" s="295" t="s">
        <v>200</v>
      </c>
      <c r="D72" s="295"/>
      <c r="E72" s="295"/>
      <c r="F72" s="295"/>
      <c r="G72" s="295"/>
      <c r="H72" s="295"/>
      <c r="I72" s="230">
        <f>Time!O10</f>
        <v>3.5</v>
      </c>
      <c r="J72" s="238">
        <v>235</v>
      </c>
      <c r="K72" s="230">
        <f t="shared" si="1"/>
        <v>822.5</v>
      </c>
      <c r="L72" s="237"/>
      <c r="P72" s="173"/>
    </row>
    <row r="73" spans="1:16" ht="12.6" customHeight="1" x14ac:dyDescent="0.25">
      <c r="A73" s="170"/>
      <c r="B73" s="187" t="s">
        <v>166</v>
      </c>
      <c r="C73" s="1" t="s">
        <v>201</v>
      </c>
      <c r="I73" s="230">
        <f>Time!U10</f>
        <v>41</v>
      </c>
      <c r="J73" s="238">
        <v>235</v>
      </c>
      <c r="K73" s="230">
        <f t="shared" si="1"/>
        <v>9635</v>
      </c>
      <c r="L73" s="237"/>
      <c r="O73" s="197"/>
      <c r="P73" s="173"/>
    </row>
    <row r="74" spans="1:16" ht="12.75" customHeight="1" x14ac:dyDescent="0.25">
      <c r="A74" s="170"/>
      <c r="B74" s="170" t="s">
        <v>161</v>
      </c>
      <c r="C74" s="212" t="s">
        <v>202</v>
      </c>
      <c r="D74" s="212"/>
      <c r="E74" s="212"/>
      <c r="F74" s="212"/>
      <c r="G74" s="212"/>
      <c r="H74" s="212"/>
      <c r="I74" s="230">
        <f>Time!Q10</f>
        <v>9.5</v>
      </c>
      <c r="J74" s="238">
        <v>200</v>
      </c>
      <c r="K74" s="230">
        <f t="shared" si="1"/>
        <v>1900</v>
      </c>
      <c r="L74" s="237"/>
      <c r="P74" s="173"/>
    </row>
    <row r="75" spans="1:16" ht="12.75" customHeight="1" x14ac:dyDescent="0.25">
      <c r="A75" s="170"/>
      <c r="B75" s="170" t="s">
        <v>178</v>
      </c>
      <c r="C75" s="1" t="s">
        <v>203</v>
      </c>
      <c r="I75" s="230">
        <f>Time!R10</f>
        <v>1.5</v>
      </c>
      <c r="J75" s="238">
        <v>200</v>
      </c>
      <c r="K75" s="230">
        <f t="shared" si="1"/>
        <v>300</v>
      </c>
      <c r="L75" s="237"/>
    </row>
    <row r="76" spans="1:16" ht="12.75" customHeight="1" x14ac:dyDescent="0.25">
      <c r="A76" s="170"/>
      <c r="B76" s="170" t="s">
        <v>167</v>
      </c>
      <c r="E76" s="170"/>
      <c r="F76" s="170"/>
      <c r="G76" s="170"/>
      <c r="H76" s="170"/>
      <c r="I76" s="230"/>
      <c r="J76" s="238">
        <v>200</v>
      </c>
      <c r="K76" s="194">
        <f>+J76*I76</f>
        <v>0</v>
      </c>
      <c r="L76" s="237"/>
    </row>
    <row r="77" spans="1:16" s="183" customFormat="1" ht="12.75" customHeight="1" x14ac:dyDescent="0.25">
      <c r="A77" s="199"/>
      <c r="B77" s="170"/>
      <c r="C77" s="246"/>
      <c r="D77" s="246"/>
      <c r="E77" s="246"/>
      <c r="F77" s="246"/>
      <c r="G77" s="246"/>
      <c r="H77" s="246"/>
      <c r="I77" s="239"/>
      <c r="J77" s="238"/>
      <c r="K77" s="194"/>
      <c r="L77" s="247"/>
    </row>
    <row r="78" spans="1:16" x14ac:dyDescent="0.25">
      <c r="A78" s="143"/>
      <c r="C78" s="246"/>
      <c r="D78" s="246"/>
      <c r="E78" s="246"/>
      <c r="F78" s="246"/>
      <c r="G78" s="246"/>
      <c r="H78" s="246"/>
      <c r="I78" s="236">
        <f>SUM(I67:I76)</f>
        <v>92.5</v>
      </c>
      <c r="J78" s="237"/>
      <c r="K78" s="236">
        <f>SUM(K57:K76)</f>
        <v>21352.5</v>
      </c>
      <c r="L78" s="237"/>
    </row>
    <row r="79" spans="1:16" x14ac:dyDescent="0.25">
      <c r="A79" s="143"/>
      <c r="C79" s="246"/>
      <c r="D79" s="246"/>
      <c r="E79" s="246"/>
      <c r="F79" s="246"/>
      <c r="G79" s="246"/>
      <c r="H79" s="246"/>
      <c r="I79" s="143"/>
      <c r="J79" s="248"/>
      <c r="K79" s="194"/>
      <c r="L79" s="237"/>
    </row>
    <row r="80" spans="1:16" x14ac:dyDescent="0.25">
      <c r="A80" s="2" t="s">
        <v>13</v>
      </c>
      <c r="K80" s="146"/>
      <c r="L80" s="292">
        <f>+K78</f>
        <v>21352.5</v>
      </c>
    </row>
    <row r="81" spans="1:20" x14ac:dyDescent="0.25">
      <c r="A81" s="2"/>
    </row>
    <row r="82" spans="1:20" x14ac:dyDescent="0.25">
      <c r="A82" s="2"/>
    </row>
    <row r="83" spans="1:20" x14ac:dyDescent="0.25">
      <c r="A83" s="2" t="s">
        <v>125</v>
      </c>
      <c r="L83" s="4"/>
    </row>
    <row r="84" spans="1:20" x14ac:dyDescent="0.25">
      <c r="A84" s="2"/>
      <c r="L84" s="4"/>
    </row>
    <row r="85" spans="1:20" x14ac:dyDescent="0.25">
      <c r="A85" s="170"/>
      <c r="B85" s="1" t="s">
        <v>142</v>
      </c>
      <c r="K85" s="4">
        <f>+'Drilling Muds'!E41</f>
        <v>2002.4490000000001</v>
      </c>
      <c r="N85" s="149"/>
    </row>
    <row r="86" spans="1:20" x14ac:dyDescent="0.25">
      <c r="A86" s="170"/>
      <c r="B86" s="1" t="s">
        <v>145</v>
      </c>
      <c r="K86" s="194">
        <f>+'Lost Equipment'!E18</f>
        <v>0</v>
      </c>
    </row>
    <row r="87" spans="1:20" x14ac:dyDescent="0.25">
      <c r="A87" s="170"/>
      <c r="K87" s="194"/>
    </row>
    <row r="88" spans="1:20" x14ac:dyDescent="0.25">
      <c r="A88" s="170"/>
    </row>
    <row r="89" spans="1:20" x14ac:dyDescent="0.25">
      <c r="A89" s="170"/>
      <c r="J89" s="8"/>
      <c r="K89" s="239"/>
    </row>
    <row r="90" spans="1:20" x14ac:dyDescent="0.25">
      <c r="A90" s="2" t="s">
        <v>126</v>
      </c>
      <c r="J90" s="149"/>
      <c r="L90" s="292">
        <f>+SUM(K85:K89)</f>
        <v>2002.4490000000001</v>
      </c>
    </row>
    <row r="91" spans="1:20" x14ac:dyDescent="0.25">
      <c r="A91" s="2"/>
      <c r="H91" s="149"/>
      <c r="J91" s="197"/>
      <c r="M91" s="241"/>
    </row>
    <row r="92" spans="1:20" x14ac:dyDescent="0.25">
      <c r="A92" s="2"/>
    </row>
    <row r="93" spans="1:20" x14ac:dyDescent="0.25">
      <c r="A93" s="2"/>
      <c r="I93" s="6" t="s">
        <v>171</v>
      </c>
      <c r="M93" s="249"/>
    </row>
    <row r="94" spans="1:20" x14ac:dyDescent="0.25">
      <c r="A94" s="2"/>
      <c r="B94" s="1" t="s">
        <v>180</v>
      </c>
      <c r="E94" s="1" t="s">
        <v>224</v>
      </c>
      <c r="I94" s="239">
        <f>12/31</f>
        <v>0.38709677419354838</v>
      </c>
      <c r="J94" s="197">
        <v>9850</v>
      </c>
      <c r="K94" s="239"/>
      <c r="L94" s="197">
        <f>J94*I94</f>
        <v>3812.9032258064517</v>
      </c>
      <c r="T94" s="152"/>
    </row>
    <row r="95" spans="1:20" x14ac:dyDescent="0.25">
      <c r="A95" s="2"/>
      <c r="B95" s="1" t="s">
        <v>181</v>
      </c>
      <c r="E95" s="1" t="str">
        <f>E94</f>
        <v>4th to 15th May 2026</v>
      </c>
      <c r="I95" s="239">
        <f>12/31</f>
        <v>0.38709677419354838</v>
      </c>
      <c r="J95" s="197">
        <v>5075</v>
      </c>
      <c r="L95" s="197">
        <f>J95*I95</f>
        <v>1964.516129032258</v>
      </c>
    </row>
    <row r="96" spans="1:20" x14ac:dyDescent="0.25">
      <c r="A96" s="2"/>
      <c r="L96" s="293"/>
    </row>
    <row r="97" spans="1:16" x14ac:dyDescent="0.25">
      <c r="A97" s="2"/>
      <c r="L97" s="293"/>
    </row>
    <row r="98" spans="1:16" x14ac:dyDescent="0.25">
      <c r="B98" s="1" t="s">
        <v>186</v>
      </c>
      <c r="K98" s="239"/>
      <c r="L98" s="294">
        <f>SUM(L22:L95)</f>
        <v>81893.793354838708</v>
      </c>
      <c r="O98" s="149"/>
      <c r="P98" s="158"/>
    </row>
    <row r="99" spans="1:16" x14ac:dyDescent="0.25">
      <c r="B99" s="143"/>
      <c r="K99" s="239"/>
      <c r="L99" s="239"/>
      <c r="O99" s="149"/>
      <c r="P99" s="158"/>
    </row>
    <row r="100" spans="1:16" x14ac:dyDescent="0.25">
      <c r="A100" s="289">
        <v>11</v>
      </c>
      <c r="B100" s="143" t="s">
        <v>235</v>
      </c>
      <c r="K100" s="239"/>
      <c r="L100" s="239">
        <f>-E107</f>
        <v>-9865.2275000000009</v>
      </c>
      <c r="O100" s="149"/>
      <c r="P100" s="158"/>
    </row>
    <row r="101" spans="1:16" x14ac:dyDescent="0.25">
      <c r="A101" s="289"/>
      <c r="B101" s="143"/>
      <c r="K101" s="239"/>
      <c r="L101" s="239"/>
      <c r="O101" s="149"/>
      <c r="P101" s="158"/>
    </row>
    <row r="102" spans="1:16" ht="13.8" thickBot="1" x14ac:dyDescent="0.3">
      <c r="A102" s="147"/>
      <c r="B102" s="280" t="s">
        <v>236</v>
      </c>
      <c r="C102" s="147"/>
      <c r="D102" s="147"/>
      <c r="E102" s="147"/>
      <c r="F102" s="147"/>
      <c r="G102" s="147"/>
      <c r="H102" s="147"/>
      <c r="I102" s="147"/>
      <c r="J102" s="147"/>
      <c r="K102" s="279"/>
      <c r="L102" s="282">
        <f>SUM(L98:L100)</f>
        <v>72028.5658548387</v>
      </c>
      <c r="O102" s="149"/>
      <c r="P102" s="158"/>
    </row>
    <row r="103" spans="1:16" x14ac:dyDescent="0.25">
      <c r="B103" s="143"/>
      <c r="K103" s="239"/>
      <c r="L103" s="239"/>
      <c r="O103" s="149"/>
      <c r="P103" s="158"/>
    </row>
    <row r="104" spans="1:16" x14ac:dyDescent="0.25">
      <c r="B104" s="143"/>
      <c r="C104" s="6" t="s">
        <v>231</v>
      </c>
      <c r="D104" s="6" t="s">
        <v>232</v>
      </c>
      <c r="K104" s="239"/>
      <c r="L104" s="239"/>
      <c r="O104" s="149"/>
      <c r="P104" s="158"/>
    </row>
    <row r="105" spans="1:16" x14ac:dyDescent="0.25">
      <c r="B105" s="2" t="s">
        <v>229</v>
      </c>
      <c r="D105" s="239"/>
      <c r="E105" s="239">
        <v>45000</v>
      </c>
      <c r="O105" s="149"/>
      <c r="P105" s="158"/>
    </row>
    <row r="106" spans="1:16" x14ac:dyDescent="0.25">
      <c r="B106" s="1" t="s">
        <v>230</v>
      </c>
      <c r="D106" s="239"/>
      <c r="E106" s="239">
        <v>45000</v>
      </c>
      <c r="O106" s="149"/>
      <c r="P106" s="158"/>
    </row>
    <row r="107" spans="1:16" x14ac:dyDescent="0.25">
      <c r="B107" s="1" t="s">
        <v>233</v>
      </c>
      <c r="C107" s="149">
        <f>F40</f>
        <v>306.85000000000002</v>
      </c>
      <c r="D107" s="239">
        <v>32.15</v>
      </c>
      <c r="E107" s="239">
        <f>C107*D107</f>
        <v>9865.2275000000009</v>
      </c>
      <c r="O107" s="149"/>
      <c r="P107" s="158"/>
    </row>
    <row r="108" spans="1:16" ht="13.8" thickBot="1" x14ac:dyDescent="0.3">
      <c r="B108" s="1" t="s">
        <v>234</v>
      </c>
      <c r="D108" s="239"/>
      <c r="E108" s="288">
        <f>E106-E107</f>
        <v>35134.772499999999</v>
      </c>
      <c r="O108" s="149"/>
      <c r="P108" s="158"/>
    </row>
    <row r="109" spans="1:16" ht="13.8" thickTop="1" x14ac:dyDescent="0.25">
      <c r="B109" s="143"/>
      <c r="K109" s="239"/>
      <c r="L109" s="239"/>
      <c r="O109" s="149"/>
      <c r="P109" s="158"/>
    </row>
    <row r="110" spans="1:16" x14ac:dyDescent="0.25">
      <c r="A110" s="143" t="s">
        <v>14</v>
      </c>
      <c r="O110" s="149"/>
      <c r="P110" s="158"/>
    </row>
    <row r="111" spans="1:16" x14ac:dyDescent="0.25">
      <c r="A111" s="1" t="s">
        <v>123</v>
      </c>
      <c r="L111" s="239"/>
      <c r="O111" s="149"/>
      <c r="P111" s="158"/>
    </row>
    <row r="112" spans="1:16" x14ac:dyDescent="0.25">
      <c r="A112" s="1" t="s">
        <v>133</v>
      </c>
      <c r="L112" s="281"/>
      <c r="O112" s="149"/>
      <c r="P112" s="158"/>
    </row>
    <row r="113" spans="1:13" s="148" customFormat="1" x14ac:dyDescent="0.25">
      <c r="A113" s="1" t="s">
        <v>177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 t="s">
        <v>156</v>
      </c>
      <c r="M114" s="149"/>
    </row>
    <row r="115" spans="1:13" x14ac:dyDescent="0.25">
      <c r="M115" s="149"/>
    </row>
    <row r="117" spans="1:13" x14ac:dyDescent="0.25">
      <c r="M117" s="149"/>
    </row>
    <row r="121" spans="1:13" x14ac:dyDescent="0.25">
      <c r="A121" s="143"/>
    </row>
    <row r="122" spans="1:13" x14ac:dyDescent="0.25">
      <c r="A122" s="250"/>
      <c r="D122" s="239"/>
    </row>
    <row r="123" spans="1:13" x14ac:dyDescent="0.25">
      <c r="A123" s="250"/>
      <c r="D123" s="239"/>
    </row>
    <row r="124" spans="1:13" x14ac:dyDescent="0.25">
      <c r="A124" s="250"/>
      <c r="D124" s="239"/>
    </row>
    <row r="125" spans="1:13" x14ac:dyDescent="0.25">
      <c r="A125" s="143"/>
      <c r="D125" s="239"/>
    </row>
    <row r="126" spans="1:13" x14ac:dyDescent="0.25">
      <c r="D126" s="239"/>
      <c r="G126" s="149"/>
    </row>
    <row r="127" spans="1:13" s="2" customFormat="1" x14ac:dyDescent="0.25">
      <c r="D127" s="251"/>
      <c r="L127" s="1"/>
    </row>
    <row r="128" spans="1:13" x14ac:dyDescent="0.25">
      <c r="D128" s="196"/>
    </row>
    <row r="129" spans="4:4" x14ac:dyDescent="0.25">
      <c r="D129" s="196"/>
    </row>
  </sheetData>
  <mergeCells count="14">
    <mergeCell ref="A1:M1"/>
    <mergeCell ref="A2:M2"/>
    <mergeCell ref="A3:M3"/>
    <mergeCell ref="A4:M4"/>
    <mergeCell ref="C70:H70"/>
    <mergeCell ref="D29:H30"/>
    <mergeCell ref="I29:I30"/>
    <mergeCell ref="J29:J30"/>
    <mergeCell ref="K29:K30"/>
    <mergeCell ref="C72:H72"/>
    <mergeCell ref="A5:M5"/>
    <mergeCell ref="A6:M6"/>
    <mergeCell ref="A7:M7"/>
    <mergeCell ref="A9:M9"/>
  </mergeCells>
  <phoneticPr fontId="0" type="noConversion"/>
  <printOptions horizontalCentered="1"/>
  <pageMargins left="0.23622047244094491" right="0.23622047244094491" top="0.47244094488188981" bottom="0.15748031496062992" header="0.51181102362204722" footer="0.27559055118110237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93A77-2BAD-453E-A6B5-ACDD5B0D3544}">
  <dimension ref="A1:S65"/>
  <sheetViews>
    <sheetView topLeftCell="A6" zoomScale="85" zoomScaleNormal="85" workbookViewId="0">
      <selection activeCell="L39" sqref="L39"/>
    </sheetView>
  </sheetViews>
  <sheetFormatPr defaultColWidth="8.6640625" defaultRowHeight="13.2" x14ac:dyDescent="0.25"/>
  <cols>
    <col min="1" max="1" width="18" style="1" customWidth="1"/>
    <col min="2" max="2" width="29" style="1" customWidth="1"/>
    <col min="3" max="3" width="10.44140625" style="1" customWidth="1"/>
    <col min="4" max="4" width="10.6640625" style="1" bestFit="1" customWidth="1"/>
    <col min="5" max="5" width="11.44140625" style="1" bestFit="1" customWidth="1"/>
    <col min="6" max="12" width="8.6640625" style="1"/>
    <col min="13" max="13" width="14" style="1" customWidth="1"/>
    <col min="14" max="17" width="8.6640625" style="1"/>
    <col min="18" max="18" width="9.6640625" style="1" bestFit="1" customWidth="1"/>
    <col min="19" max="16384" width="8.6640625" style="1"/>
  </cols>
  <sheetData>
    <row r="1" spans="1:18" ht="15.6" x14ac:dyDescent="0.3">
      <c r="A1" s="5" t="str">
        <f>'Detail Invoice TOTAL '!A10</f>
        <v>Trinity Nyakabingo Mine Limited</v>
      </c>
    </row>
    <row r="2" spans="1:18" ht="15.6" x14ac:dyDescent="0.3">
      <c r="A2" s="201" t="str">
        <f>'Detail Invoice TOTAL '!A11</f>
        <v>Northern Province</v>
      </c>
    </row>
    <row r="3" spans="1:18" ht="15.6" x14ac:dyDescent="0.3">
      <c r="A3" s="202"/>
      <c r="B3" s="2"/>
      <c r="C3" s="6"/>
    </row>
    <row r="4" spans="1:18" ht="13.8" x14ac:dyDescent="0.25">
      <c r="A4" s="203"/>
      <c r="B4" s="2"/>
      <c r="C4" s="6"/>
      <c r="N4" s="177"/>
      <c r="P4" s="181"/>
      <c r="Q4" s="4"/>
      <c r="R4" s="4"/>
    </row>
    <row r="5" spans="1:18" x14ac:dyDescent="0.25">
      <c r="A5" s="2"/>
      <c r="B5" s="2"/>
      <c r="C5" s="6"/>
      <c r="N5" s="177"/>
      <c r="P5" s="181"/>
      <c r="Q5" s="4"/>
      <c r="R5" s="4"/>
    </row>
    <row r="6" spans="1:18" x14ac:dyDescent="0.25">
      <c r="A6" s="2" t="s">
        <v>0</v>
      </c>
      <c r="B6" s="1">
        <v>7256</v>
      </c>
      <c r="C6" s="6"/>
      <c r="N6" s="177"/>
      <c r="P6" s="181"/>
      <c r="Q6" s="4"/>
      <c r="R6" s="4"/>
    </row>
    <row r="7" spans="1:18" x14ac:dyDescent="0.25">
      <c r="A7" s="2"/>
      <c r="B7" s="2"/>
      <c r="C7" s="6"/>
      <c r="L7" s="193"/>
      <c r="M7" s="4"/>
      <c r="N7" s="177"/>
      <c r="P7" s="181"/>
      <c r="Q7" s="4"/>
      <c r="R7" s="4"/>
    </row>
    <row r="8" spans="1:18" x14ac:dyDescent="0.25">
      <c r="A8" s="2" t="s">
        <v>15</v>
      </c>
      <c r="B8" s="2" t="s">
        <v>143</v>
      </c>
      <c r="C8" s="118" t="s">
        <v>129</v>
      </c>
      <c r="D8" s="2" t="s">
        <v>130</v>
      </c>
      <c r="E8" s="118" t="s">
        <v>16</v>
      </c>
      <c r="L8" s="193"/>
      <c r="M8" s="4"/>
      <c r="N8" s="177"/>
      <c r="P8" s="181"/>
      <c r="Q8" s="4"/>
      <c r="R8" s="4"/>
    </row>
    <row r="9" spans="1:18" ht="12.75" customHeight="1" x14ac:dyDescent="0.25">
      <c r="A9" s="2"/>
      <c r="B9" s="2"/>
      <c r="C9" s="176"/>
      <c r="D9" s="262"/>
      <c r="E9" s="263"/>
      <c r="L9" s="193"/>
      <c r="M9" s="4"/>
      <c r="N9" s="181"/>
      <c r="O9" s="4"/>
      <c r="P9" s="4"/>
      <c r="Q9" s="4"/>
      <c r="R9" s="4"/>
    </row>
    <row r="10" spans="1:18" ht="13.2" customHeight="1" x14ac:dyDescent="0.25">
      <c r="C10" s="4"/>
      <c r="D10" s="4"/>
      <c r="E10" s="181"/>
      <c r="L10" s="193"/>
      <c r="M10" s="4"/>
      <c r="N10" s="181"/>
      <c r="O10" s="4"/>
      <c r="P10" s="4"/>
      <c r="Q10" s="4"/>
      <c r="R10" s="4"/>
    </row>
    <row r="11" spans="1:18" ht="13.2" customHeight="1" x14ac:dyDescent="0.25">
      <c r="A11" s="1" t="s">
        <v>204</v>
      </c>
      <c r="B11" s="1" t="s">
        <v>205</v>
      </c>
      <c r="C11" s="4">
        <v>1</v>
      </c>
      <c r="D11" s="4">
        <v>65</v>
      </c>
      <c r="E11" s="181">
        <f>D11*C11</f>
        <v>65</v>
      </c>
      <c r="L11" s="193"/>
      <c r="M11" s="4"/>
      <c r="N11" s="181"/>
      <c r="O11" s="4"/>
      <c r="P11" s="4"/>
      <c r="Q11" s="4"/>
      <c r="R11" s="4"/>
    </row>
    <row r="12" spans="1:18" ht="13.2" customHeight="1" x14ac:dyDescent="0.25">
      <c r="A12" s="1" t="s">
        <v>206</v>
      </c>
      <c r="B12" s="1" t="s">
        <v>205</v>
      </c>
      <c r="C12" s="4">
        <v>1</v>
      </c>
      <c r="D12" s="4">
        <v>65</v>
      </c>
      <c r="E12" s="181">
        <f t="shared" ref="E12:E32" si="0">D12*C12</f>
        <v>65</v>
      </c>
      <c r="L12" s="193"/>
      <c r="M12" s="4"/>
      <c r="N12" s="181"/>
      <c r="O12" s="4"/>
      <c r="P12" s="4"/>
      <c r="Q12" s="4"/>
      <c r="R12" s="4"/>
    </row>
    <row r="13" spans="1:18" ht="13.2" customHeight="1" x14ac:dyDescent="0.25">
      <c r="A13" s="1" t="s">
        <v>207</v>
      </c>
      <c r="B13" s="1" t="s">
        <v>205</v>
      </c>
      <c r="C13" s="4">
        <v>1</v>
      </c>
      <c r="D13" s="4">
        <v>65</v>
      </c>
      <c r="E13" s="181">
        <f t="shared" si="0"/>
        <v>65</v>
      </c>
      <c r="L13" s="193"/>
      <c r="M13" s="4"/>
      <c r="N13" s="181"/>
      <c r="O13" s="4"/>
      <c r="P13" s="4"/>
      <c r="Q13" s="4"/>
      <c r="R13" s="4"/>
    </row>
    <row r="14" spans="1:18" ht="13.2" customHeight="1" x14ac:dyDescent="0.25">
      <c r="A14" s="1" t="s">
        <v>208</v>
      </c>
      <c r="B14" s="1" t="s">
        <v>205</v>
      </c>
      <c r="C14" s="4">
        <v>1</v>
      </c>
      <c r="D14" s="4">
        <v>65</v>
      </c>
      <c r="E14" s="181">
        <f t="shared" si="0"/>
        <v>65</v>
      </c>
      <c r="L14" s="193"/>
      <c r="M14" s="4"/>
      <c r="N14" s="181"/>
      <c r="O14" s="4"/>
      <c r="P14" s="4"/>
      <c r="Q14" s="4"/>
      <c r="R14" s="4"/>
    </row>
    <row r="15" spans="1:18" ht="13.2" customHeight="1" x14ac:dyDescent="0.25">
      <c r="A15" s="1" t="s">
        <v>208</v>
      </c>
      <c r="B15" s="1" t="s">
        <v>185</v>
      </c>
      <c r="C15" s="4">
        <v>1</v>
      </c>
      <c r="D15" s="4">
        <v>75</v>
      </c>
      <c r="E15" s="181">
        <f t="shared" si="0"/>
        <v>75</v>
      </c>
      <c r="L15" s="193"/>
      <c r="M15" s="4"/>
      <c r="N15" s="181"/>
      <c r="O15" s="4"/>
      <c r="P15" s="4"/>
      <c r="Q15" s="4"/>
      <c r="R15" s="4"/>
    </row>
    <row r="16" spans="1:18" ht="13.2" customHeight="1" x14ac:dyDescent="0.25">
      <c r="A16" s="1" t="s">
        <v>209</v>
      </c>
      <c r="B16" s="1" t="s">
        <v>210</v>
      </c>
      <c r="C16" s="4">
        <v>1</v>
      </c>
      <c r="D16" s="4">
        <v>27.95</v>
      </c>
      <c r="E16" s="181">
        <f t="shared" si="0"/>
        <v>27.95</v>
      </c>
      <c r="L16" s="193"/>
      <c r="M16" s="4"/>
      <c r="N16" s="181"/>
      <c r="O16" s="4"/>
      <c r="P16" s="4"/>
      <c r="Q16" s="4"/>
      <c r="R16" s="4"/>
    </row>
    <row r="17" spans="1:18" ht="13.2" customHeight="1" x14ac:dyDescent="0.25">
      <c r="A17" s="1" t="s">
        <v>209</v>
      </c>
      <c r="B17" s="1" t="s">
        <v>185</v>
      </c>
      <c r="C17" s="4">
        <v>1</v>
      </c>
      <c r="D17" s="4">
        <v>75</v>
      </c>
      <c r="E17" s="181">
        <f t="shared" si="0"/>
        <v>75</v>
      </c>
      <c r="L17" s="193"/>
      <c r="M17" s="4"/>
      <c r="N17" s="181"/>
      <c r="O17" s="4"/>
      <c r="P17" s="4"/>
      <c r="Q17" s="4"/>
      <c r="R17" s="4"/>
    </row>
    <row r="18" spans="1:18" ht="13.2" customHeight="1" x14ac:dyDescent="0.25">
      <c r="A18" s="1" t="s">
        <v>209</v>
      </c>
      <c r="B18" s="1" t="s">
        <v>211</v>
      </c>
      <c r="C18" s="4">
        <v>1</v>
      </c>
      <c r="D18" s="4">
        <v>225</v>
      </c>
      <c r="E18" s="181">
        <f t="shared" si="0"/>
        <v>225</v>
      </c>
      <c r="L18" s="193"/>
      <c r="M18" s="4"/>
      <c r="N18" s="181"/>
      <c r="O18" s="4"/>
      <c r="P18" s="4"/>
      <c r="Q18" s="4"/>
      <c r="R18" s="4"/>
    </row>
    <row r="19" spans="1:18" ht="13.2" customHeight="1" x14ac:dyDescent="0.25">
      <c r="A19" s="1" t="s">
        <v>212</v>
      </c>
      <c r="B19" s="1" t="s">
        <v>185</v>
      </c>
      <c r="C19" s="4">
        <v>1</v>
      </c>
      <c r="D19" s="4">
        <v>75</v>
      </c>
      <c r="E19" s="181">
        <f t="shared" si="0"/>
        <v>75</v>
      </c>
      <c r="L19" s="193"/>
      <c r="M19" s="4"/>
      <c r="N19" s="181"/>
      <c r="O19" s="4"/>
      <c r="P19" s="4"/>
      <c r="Q19" s="4"/>
      <c r="R19" s="4"/>
    </row>
    <row r="20" spans="1:18" ht="13.2" customHeight="1" x14ac:dyDescent="0.25">
      <c r="A20" s="1" t="s">
        <v>213</v>
      </c>
      <c r="B20" s="1" t="s">
        <v>185</v>
      </c>
      <c r="C20" s="4">
        <v>1</v>
      </c>
      <c r="D20" s="4">
        <v>75</v>
      </c>
      <c r="E20" s="181">
        <f t="shared" si="0"/>
        <v>75</v>
      </c>
      <c r="L20" s="193"/>
      <c r="M20" s="4"/>
      <c r="N20" s="181"/>
      <c r="O20" s="4"/>
      <c r="P20" s="4"/>
      <c r="Q20" s="4"/>
      <c r="R20" s="4"/>
    </row>
    <row r="21" spans="1:18" ht="13.2" customHeight="1" x14ac:dyDescent="0.25">
      <c r="A21" s="1" t="s">
        <v>214</v>
      </c>
      <c r="B21" s="1" t="s">
        <v>185</v>
      </c>
      <c r="C21" s="4">
        <v>1</v>
      </c>
      <c r="D21" s="4">
        <v>75</v>
      </c>
      <c r="E21" s="181">
        <f t="shared" si="0"/>
        <v>75</v>
      </c>
      <c r="L21" s="193"/>
      <c r="M21" s="4"/>
      <c r="N21" s="181"/>
      <c r="O21" s="4"/>
      <c r="P21" s="4"/>
      <c r="Q21" s="4"/>
      <c r="R21" s="4"/>
    </row>
    <row r="22" spans="1:18" ht="13.2" customHeight="1" x14ac:dyDescent="0.25">
      <c r="A22" s="1" t="s">
        <v>215</v>
      </c>
      <c r="B22" s="1" t="s">
        <v>185</v>
      </c>
      <c r="C22" s="4">
        <v>1</v>
      </c>
      <c r="D22" s="4">
        <v>75</v>
      </c>
      <c r="E22" s="181">
        <f t="shared" si="0"/>
        <v>75</v>
      </c>
      <c r="L22" s="193"/>
      <c r="M22" s="4"/>
      <c r="N22" s="181"/>
      <c r="O22" s="4"/>
      <c r="P22" s="4"/>
      <c r="Q22" s="4"/>
      <c r="R22" s="4"/>
    </row>
    <row r="23" spans="1:18" ht="13.2" customHeight="1" x14ac:dyDescent="0.25">
      <c r="A23" s="1" t="s">
        <v>216</v>
      </c>
      <c r="B23" s="1" t="s">
        <v>182</v>
      </c>
      <c r="C23" s="4">
        <v>1</v>
      </c>
      <c r="D23" s="4">
        <v>103.31</v>
      </c>
      <c r="E23" s="181">
        <f t="shared" si="0"/>
        <v>103.31</v>
      </c>
      <c r="L23" s="193"/>
      <c r="M23" s="4"/>
      <c r="N23" s="181"/>
      <c r="O23" s="4"/>
      <c r="P23" s="4"/>
      <c r="Q23" s="4"/>
      <c r="R23" s="4"/>
    </row>
    <row r="24" spans="1:18" ht="13.2" customHeight="1" x14ac:dyDescent="0.25">
      <c r="A24" s="1" t="s">
        <v>217</v>
      </c>
      <c r="B24" s="1" t="s">
        <v>185</v>
      </c>
      <c r="C24" s="4">
        <v>1</v>
      </c>
      <c r="D24" s="4">
        <v>75</v>
      </c>
      <c r="E24" s="181">
        <f t="shared" si="0"/>
        <v>75</v>
      </c>
      <c r="L24" s="193"/>
      <c r="M24" s="4"/>
      <c r="N24" s="181"/>
      <c r="O24" s="4"/>
      <c r="P24" s="4"/>
      <c r="Q24" s="4"/>
      <c r="R24" s="4"/>
    </row>
    <row r="25" spans="1:18" ht="13.2" customHeight="1" x14ac:dyDescent="0.25">
      <c r="A25" s="1" t="s">
        <v>218</v>
      </c>
      <c r="B25" s="1" t="s">
        <v>185</v>
      </c>
      <c r="C25" s="4">
        <v>1</v>
      </c>
      <c r="D25" s="4">
        <v>75</v>
      </c>
      <c r="E25" s="181">
        <f t="shared" si="0"/>
        <v>75</v>
      </c>
      <c r="L25" s="193"/>
      <c r="M25" s="4"/>
      <c r="N25" s="181"/>
      <c r="O25" s="4"/>
      <c r="P25" s="4"/>
      <c r="Q25" s="4"/>
      <c r="R25" s="4"/>
    </row>
    <row r="26" spans="1:18" ht="13.2" customHeight="1" x14ac:dyDescent="0.25">
      <c r="A26" s="1" t="s">
        <v>219</v>
      </c>
      <c r="B26" s="1" t="s">
        <v>185</v>
      </c>
      <c r="C26" s="4">
        <v>1</v>
      </c>
      <c r="D26" s="4">
        <v>75</v>
      </c>
      <c r="E26" s="181">
        <f t="shared" si="0"/>
        <v>75</v>
      </c>
      <c r="L26" s="193"/>
      <c r="M26" s="4"/>
      <c r="N26" s="181"/>
      <c r="O26" s="4"/>
      <c r="P26" s="4"/>
      <c r="Q26" s="4"/>
      <c r="R26" s="4"/>
    </row>
    <row r="27" spans="1:18" ht="13.2" customHeight="1" x14ac:dyDescent="0.25">
      <c r="A27" s="1" t="s">
        <v>219</v>
      </c>
      <c r="B27" s="1" t="s">
        <v>185</v>
      </c>
      <c r="C27" s="4">
        <v>1</v>
      </c>
      <c r="D27" s="4">
        <v>75</v>
      </c>
      <c r="E27" s="181">
        <f t="shared" si="0"/>
        <v>75</v>
      </c>
      <c r="L27" s="193"/>
      <c r="M27" s="4"/>
      <c r="N27" s="181"/>
      <c r="O27" s="4"/>
      <c r="P27" s="4"/>
      <c r="Q27" s="4"/>
      <c r="R27" s="4"/>
    </row>
    <row r="28" spans="1:18" ht="13.2" customHeight="1" x14ac:dyDescent="0.25">
      <c r="A28" s="1" t="s">
        <v>220</v>
      </c>
      <c r="B28" s="1" t="s">
        <v>185</v>
      </c>
      <c r="C28" s="4">
        <v>1</v>
      </c>
      <c r="D28" s="4">
        <v>75</v>
      </c>
      <c r="E28" s="181">
        <f t="shared" si="0"/>
        <v>75</v>
      </c>
      <c r="L28" s="193"/>
      <c r="M28" s="4"/>
      <c r="N28" s="181"/>
      <c r="O28" s="4"/>
      <c r="P28" s="4"/>
      <c r="Q28" s="4"/>
      <c r="R28" s="4"/>
    </row>
    <row r="29" spans="1:18" ht="13.2" customHeight="1" x14ac:dyDescent="0.25">
      <c r="A29" s="1" t="s">
        <v>221</v>
      </c>
      <c r="B29" s="1" t="s">
        <v>185</v>
      </c>
      <c r="C29" s="4">
        <v>1</v>
      </c>
      <c r="D29" s="4">
        <v>75</v>
      </c>
      <c r="E29" s="181">
        <f t="shared" si="0"/>
        <v>75</v>
      </c>
      <c r="L29" s="193"/>
      <c r="M29" s="4"/>
      <c r="N29" s="181"/>
      <c r="O29" s="4"/>
      <c r="P29" s="4"/>
      <c r="Q29" s="4"/>
      <c r="R29" s="4"/>
    </row>
    <row r="30" spans="1:18" ht="13.2" customHeight="1" x14ac:dyDescent="0.25">
      <c r="A30" s="1" t="s">
        <v>222</v>
      </c>
      <c r="B30" s="1" t="s">
        <v>185</v>
      </c>
      <c r="C30" s="4">
        <v>1</v>
      </c>
      <c r="D30" s="4">
        <v>75</v>
      </c>
      <c r="E30" s="181">
        <f t="shared" si="0"/>
        <v>75</v>
      </c>
      <c r="L30" s="193"/>
      <c r="M30" s="4"/>
      <c r="N30" s="181"/>
      <c r="O30" s="4"/>
      <c r="P30" s="4"/>
      <c r="Q30" s="4"/>
      <c r="R30" s="4"/>
    </row>
    <row r="31" spans="1:18" ht="13.2" customHeight="1" x14ac:dyDescent="0.25">
      <c r="A31" s="1" t="s">
        <v>223</v>
      </c>
      <c r="B31" s="1" t="s">
        <v>185</v>
      </c>
      <c r="C31" s="4">
        <v>1</v>
      </c>
      <c r="D31" s="4">
        <v>75</v>
      </c>
      <c r="E31" s="181">
        <f t="shared" si="0"/>
        <v>75</v>
      </c>
      <c r="L31" s="193"/>
      <c r="M31" s="4"/>
      <c r="N31" s="181"/>
      <c r="O31" s="4"/>
      <c r="P31" s="4"/>
      <c r="Q31" s="4"/>
      <c r="R31" s="4"/>
    </row>
    <row r="32" spans="1:18" ht="13.2" customHeight="1" x14ac:dyDescent="0.25">
      <c r="C32" s="4">
        <v>1</v>
      </c>
      <c r="D32" s="4">
        <v>75</v>
      </c>
      <c r="E32" s="181">
        <f t="shared" si="0"/>
        <v>75</v>
      </c>
      <c r="L32" s="193"/>
      <c r="M32" s="4"/>
      <c r="N32" s="181"/>
      <c r="O32" s="4"/>
      <c r="P32" s="4"/>
      <c r="Q32" s="4"/>
      <c r="R32" s="4"/>
    </row>
    <row r="33" spans="1:19" ht="13.2" customHeight="1" x14ac:dyDescent="0.25">
      <c r="C33" s="4"/>
      <c r="D33" s="4"/>
      <c r="E33" s="181"/>
      <c r="L33" s="193"/>
      <c r="M33" s="4"/>
      <c r="N33" s="181"/>
      <c r="O33" s="4"/>
      <c r="P33" s="4"/>
      <c r="Q33" s="4"/>
      <c r="R33" s="4"/>
    </row>
    <row r="34" spans="1:19" ht="13.2" customHeight="1" x14ac:dyDescent="0.25">
      <c r="C34" s="4"/>
      <c r="D34" s="4"/>
      <c r="E34" s="181"/>
      <c r="L34" s="193"/>
      <c r="M34" s="4"/>
      <c r="N34" s="181"/>
      <c r="O34" s="4"/>
      <c r="P34" s="4"/>
      <c r="Q34" s="4"/>
      <c r="R34" s="4"/>
    </row>
    <row r="35" spans="1:19" ht="13.2" customHeight="1" x14ac:dyDescent="0.25">
      <c r="C35" s="4"/>
      <c r="D35" s="181"/>
      <c r="E35" s="181"/>
      <c r="L35" s="193"/>
      <c r="M35" s="4"/>
      <c r="N35" s="181"/>
      <c r="O35" s="4"/>
      <c r="P35" s="4"/>
      <c r="Q35" s="4"/>
      <c r="R35" s="4"/>
    </row>
    <row r="36" spans="1:19" s="183" customFormat="1" ht="13.2" customHeight="1" x14ac:dyDescent="0.3">
      <c r="A36" s="177"/>
      <c r="B36" s="1"/>
      <c r="C36" s="181"/>
      <c r="D36" s="4"/>
      <c r="E36" s="4"/>
      <c r="H36" s="182"/>
      <c r="J36" s="184"/>
      <c r="K36" s="185"/>
      <c r="L36" s="226"/>
      <c r="N36" s="2"/>
      <c r="O36" s="176"/>
      <c r="P36" s="224"/>
      <c r="Q36" s="225"/>
      <c r="R36" s="1"/>
    </row>
    <row r="37" spans="1:19" ht="13.8" thickBot="1" x14ac:dyDescent="0.3">
      <c r="A37" s="2"/>
      <c r="C37" s="141" t="s">
        <v>131</v>
      </c>
      <c r="D37" s="4"/>
      <c r="E37" s="180">
        <f>+SUM(E9:E35)</f>
        <v>1741.26</v>
      </c>
      <c r="N37" s="2"/>
      <c r="O37" s="176"/>
      <c r="P37" s="118"/>
      <c r="Q37" s="118"/>
    </row>
    <row r="38" spans="1:19" ht="16.2" thickTop="1" x14ac:dyDescent="0.3">
      <c r="C38" s="6"/>
      <c r="D38" s="4"/>
      <c r="G38" s="260"/>
      <c r="H38" s="260"/>
      <c r="I38" s="260"/>
      <c r="N38" s="5"/>
      <c r="O38" s="118"/>
      <c r="Q38" s="4"/>
    </row>
    <row r="39" spans="1:19" x14ac:dyDescent="0.25">
      <c r="A39" s="177"/>
      <c r="C39" s="141" t="s">
        <v>132</v>
      </c>
      <c r="D39" s="190">
        <v>0.15</v>
      </c>
      <c r="E39" s="4">
        <f>+E37*D39</f>
        <v>261.18899999999996</v>
      </c>
      <c r="O39" s="181"/>
      <c r="P39" s="4"/>
      <c r="Q39" s="4"/>
    </row>
    <row r="40" spans="1:19" x14ac:dyDescent="0.25">
      <c r="A40" s="177"/>
      <c r="C40" s="141"/>
      <c r="D40" s="4"/>
      <c r="E40" s="4"/>
      <c r="O40" s="181"/>
      <c r="P40" s="4"/>
      <c r="Q40" s="4"/>
    </row>
    <row r="41" spans="1:19" ht="13.8" thickBot="1" x14ac:dyDescent="0.3">
      <c r="A41" s="177"/>
      <c r="C41" s="141" t="s">
        <v>16</v>
      </c>
      <c r="D41" s="4"/>
      <c r="E41" s="180">
        <f>+E39+E37</f>
        <v>2002.4490000000001</v>
      </c>
      <c r="O41" s="181"/>
      <c r="P41" s="4"/>
      <c r="Q41" s="4"/>
    </row>
    <row r="42" spans="1:19" ht="13.8" thickTop="1" x14ac:dyDescent="0.25">
      <c r="M42" s="2"/>
      <c r="O42" s="181"/>
      <c r="P42" s="4"/>
      <c r="Q42" s="4"/>
    </row>
    <row r="43" spans="1:19" x14ac:dyDescent="0.25">
      <c r="M43" s="2"/>
      <c r="O43" s="181"/>
      <c r="P43" s="4"/>
      <c r="Q43" s="4"/>
      <c r="S43" s="118"/>
    </row>
    <row r="44" spans="1:19" ht="15.6" x14ac:dyDescent="0.3">
      <c r="D44" s="4"/>
      <c r="M44" s="2"/>
      <c r="O44" s="181"/>
      <c r="P44" s="4"/>
      <c r="Q44" s="4"/>
      <c r="S44" s="225"/>
    </row>
    <row r="45" spans="1:19" x14ac:dyDescent="0.25">
      <c r="D45" s="267"/>
      <c r="E45" s="181"/>
      <c r="M45" s="2"/>
      <c r="O45" s="181"/>
      <c r="P45" s="4"/>
      <c r="Q45" s="4"/>
      <c r="S45" s="118"/>
    </row>
    <row r="46" spans="1:19" x14ac:dyDescent="0.25">
      <c r="E46" s="194"/>
      <c r="O46" s="181"/>
      <c r="P46" s="4"/>
      <c r="Q46" s="4"/>
      <c r="S46" s="4"/>
    </row>
    <row r="47" spans="1:19" x14ac:dyDescent="0.25">
      <c r="E47" s="194"/>
      <c r="M47" s="177"/>
      <c r="O47" s="181"/>
      <c r="P47" s="4"/>
      <c r="Q47" s="4"/>
      <c r="S47" s="4"/>
    </row>
    <row r="48" spans="1:19" x14ac:dyDescent="0.25">
      <c r="M48" s="177"/>
    </row>
    <row r="49" spans="13:13" x14ac:dyDescent="0.25">
      <c r="M49" s="177"/>
    </row>
    <row r="50" spans="13:13" x14ac:dyDescent="0.25">
      <c r="M50" s="177"/>
    </row>
    <row r="51" spans="13:13" x14ac:dyDescent="0.25">
      <c r="M51" s="177"/>
    </row>
    <row r="52" spans="13:13" x14ac:dyDescent="0.25">
      <c r="M52" s="177"/>
    </row>
    <row r="53" spans="13:13" x14ac:dyDescent="0.25">
      <c r="M53" s="177"/>
    </row>
    <row r="54" spans="13:13" x14ac:dyDescent="0.25">
      <c r="M54" s="177"/>
    </row>
    <row r="55" spans="13:13" x14ac:dyDescent="0.25">
      <c r="M55" s="177"/>
    </row>
    <row r="56" spans="13:13" x14ac:dyDescent="0.25">
      <c r="M56" s="177"/>
    </row>
    <row r="57" spans="13:13" x14ac:dyDescent="0.25">
      <c r="M57" s="177"/>
    </row>
    <row r="58" spans="13:13" x14ac:dyDescent="0.25">
      <c r="M58" s="177"/>
    </row>
    <row r="59" spans="13:13" x14ac:dyDescent="0.25">
      <c r="M59" s="177"/>
    </row>
    <row r="60" spans="13:13" x14ac:dyDescent="0.25">
      <c r="M60" s="177"/>
    </row>
    <row r="61" spans="13:13" x14ac:dyDescent="0.25">
      <c r="M61" s="2"/>
    </row>
    <row r="63" spans="13:13" x14ac:dyDescent="0.25">
      <c r="M63" s="177"/>
    </row>
    <row r="64" spans="13:13" x14ac:dyDescent="0.25">
      <c r="M64" s="177"/>
    </row>
    <row r="65" spans="13:13" x14ac:dyDescent="0.25">
      <c r="M65" s="177"/>
    </row>
  </sheetData>
  <phoneticPr fontId="20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9352-56F5-4E4E-AF01-BE16B5C4CD3C}">
  <dimension ref="A1:F19"/>
  <sheetViews>
    <sheetView workbookViewId="0">
      <selection activeCell="A11" sqref="A11"/>
    </sheetView>
  </sheetViews>
  <sheetFormatPr defaultColWidth="9.109375" defaultRowHeight="13.2" x14ac:dyDescent="0.25"/>
  <cols>
    <col min="1" max="1" width="18" style="1" customWidth="1"/>
    <col min="2" max="2" width="29" style="1" customWidth="1"/>
    <col min="3" max="3" width="10.44140625" style="1" customWidth="1"/>
    <col min="4" max="4" width="9.109375" style="1"/>
    <col min="5" max="5" width="11.44140625" style="1" bestFit="1" customWidth="1"/>
    <col min="6" max="16384" width="9.109375" style="1"/>
  </cols>
  <sheetData>
    <row r="1" spans="1:6" x14ac:dyDescent="0.25">
      <c r="A1" s="232" t="str">
        <f>'Detail Invoice TOTAL '!A10</f>
        <v>Trinity Nyakabingo Mine Limited</v>
      </c>
      <c r="B1" s="2"/>
      <c r="C1" s="6"/>
    </row>
    <row r="2" spans="1:6" x14ac:dyDescent="0.25">
      <c r="A2" s="2" t="str">
        <f>'Detail Invoice TOTAL '!A11</f>
        <v>Northern Province</v>
      </c>
      <c r="B2" s="2"/>
      <c r="C2" s="6"/>
    </row>
    <row r="3" spans="1:6" x14ac:dyDescent="0.25">
      <c r="A3" s="233"/>
      <c r="B3" s="2"/>
      <c r="C3" s="6"/>
    </row>
    <row r="4" spans="1:6" x14ac:dyDescent="0.25">
      <c r="A4" s="2"/>
      <c r="B4" s="2"/>
      <c r="C4" s="6"/>
    </row>
    <row r="5" spans="1:6" x14ac:dyDescent="0.25">
      <c r="A5" s="2"/>
      <c r="B5" s="2"/>
      <c r="C5" s="6"/>
    </row>
    <row r="6" spans="1:6" x14ac:dyDescent="0.25">
      <c r="A6" s="2" t="s">
        <v>0</v>
      </c>
      <c r="B6" s="1">
        <v>7256</v>
      </c>
      <c r="C6" s="6"/>
    </row>
    <row r="7" spans="1:6" x14ac:dyDescent="0.25">
      <c r="A7" s="2"/>
      <c r="B7" s="2"/>
      <c r="C7" s="6"/>
    </row>
    <row r="8" spans="1:6" x14ac:dyDescent="0.25">
      <c r="A8" s="2" t="s">
        <v>15</v>
      </c>
      <c r="B8" s="2" t="s">
        <v>144</v>
      </c>
      <c r="C8" s="118" t="s">
        <v>129</v>
      </c>
      <c r="D8" s="2" t="s">
        <v>130</v>
      </c>
      <c r="E8" s="118" t="s">
        <v>16</v>
      </c>
    </row>
    <row r="9" spans="1:6" x14ac:dyDescent="0.25">
      <c r="A9" s="2"/>
      <c r="B9" s="2"/>
      <c r="C9" s="176"/>
      <c r="D9" s="267" t="s">
        <v>138</v>
      </c>
      <c r="E9" s="265" t="s">
        <v>138</v>
      </c>
    </row>
    <row r="10" spans="1:6" x14ac:dyDescent="0.25">
      <c r="A10" s="2"/>
      <c r="B10" s="2"/>
      <c r="C10" s="176"/>
      <c r="D10" s="118"/>
      <c r="E10" s="118"/>
    </row>
    <row r="11" spans="1:6" x14ac:dyDescent="0.25">
      <c r="C11" s="181"/>
      <c r="D11" s="4"/>
      <c r="E11" s="4"/>
      <c r="F11" s="4"/>
    </row>
    <row r="12" spans="1:6" x14ac:dyDescent="0.25">
      <c r="C12" s="181"/>
      <c r="D12" s="4"/>
      <c r="E12" s="4"/>
      <c r="F12" s="4"/>
    </row>
    <row r="13" spans="1:6" x14ac:dyDescent="0.25">
      <c r="A13" s="177"/>
      <c r="C13" s="181"/>
      <c r="D13" s="4"/>
      <c r="E13" s="4"/>
      <c r="F13" s="4"/>
    </row>
    <row r="14" spans="1:6" ht="13.8" thickBot="1" x14ac:dyDescent="0.3">
      <c r="A14" s="2"/>
      <c r="C14" s="141" t="s">
        <v>131</v>
      </c>
      <c r="E14" s="180">
        <f>+SUM(E11:E13)</f>
        <v>0</v>
      </c>
    </row>
    <row r="15" spans="1:6" ht="13.8" thickTop="1" x14ac:dyDescent="0.25">
      <c r="C15" s="6"/>
    </row>
    <row r="16" spans="1:6" x14ac:dyDescent="0.25">
      <c r="A16" s="177"/>
      <c r="C16" s="141" t="s">
        <v>132</v>
      </c>
      <c r="D16" s="264">
        <v>0.15</v>
      </c>
      <c r="E16" s="4">
        <f>+E14*D16</f>
        <v>0</v>
      </c>
    </row>
    <row r="17" spans="1:5" x14ac:dyDescent="0.25">
      <c r="A17" s="177"/>
      <c r="C17" s="141"/>
      <c r="D17" s="4"/>
      <c r="E17" s="4"/>
    </row>
    <row r="18" spans="1:5" ht="13.8" thickBot="1" x14ac:dyDescent="0.3">
      <c r="A18" s="177"/>
      <c r="C18" s="141" t="s">
        <v>16</v>
      </c>
      <c r="D18" s="4"/>
      <c r="E18" s="180">
        <f>+E16+E14</f>
        <v>0</v>
      </c>
    </row>
    <row r="19" spans="1:5" ht="13.8" thickTop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F2AC-1F61-48B1-937A-0567E2E97DF3}">
  <sheetPr>
    <pageSetUpPr fitToPage="1"/>
  </sheetPr>
  <dimension ref="A1:AH23"/>
  <sheetViews>
    <sheetView zoomScale="90" zoomScaleNormal="90" workbookViewId="0">
      <selection activeCell="O28" sqref="O28"/>
    </sheetView>
  </sheetViews>
  <sheetFormatPr defaultColWidth="8.6640625" defaultRowHeight="13.2" x14ac:dyDescent="0.25"/>
  <cols>
    <col min="1" max="1" width="23.88671875" style="1" customWidth="1"/>
    <col min="2" max="248" width="8.6640625" style="1" customWidth="1"/>
    <col min="249" max="16384" width="8.6640625" style="1"/>
  </cols>
  <sheetData>
    <row r="1" spans="1:34" x14ac:dyDescent="0.25">
      <c r="A1" s="232" t="str">
        <f>'Detail Invoice TOTAL '!A10</f>
        <v>Trinity Nyakabingo Mine Limited</v>
      </c>
      <c r="B1" s="2"/>
      <c r="C1" s="2"/>
      <c r="D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4" x14ac:dyDescent="0.25">
      <c r="A2" s="2" t="str">
        <f>'Detail Invoice TOTAL '!A11</f>
        <v>Northern Province</v>
      </c>
      <c r="B2" s="2"/>
      <c r="C2" s="2"/>
      <c r="D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4" x14ac:dyDescent="0.25">
      <c r="A3" s="233"/>
      <c r="B3" s="2"/>
      <c r="C3" s="2"/>
      <c r="D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4" x14ac:dyDescent="0.25">
      <c r="A4" s="2"/>
      <c r="B4" s="2"/>
      <c r="C4" s="2"/>
      <c r="D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34" x14ac:dyDescent="0.25">
      <c r="A5" s="2"/>
      <c r="B5" s="2"/>
      <c r="C5" s="2"/>
      <c r="D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34" x14ac:dyDescent="0.25">
      <c r="A6" s="2" t="s">
        <v>21</v>
      </c>
      <c r="B6" s="1">
        <v>7256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3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34" x14ac:dyDescent="0.25">
      <c r="G8" s="1" t="s">
        <v>4</v>
      </c>
      <c r="U8" s="2"/>
      <c r="V8" s="2"/>
      <c r="W8" s="2"/>
      <c r="X8" s="2"/>
      <c r="Y8" s="2"/>
    </row>
    <row r="9" spans="1:34" x14ac:dyDescent="0.25">
      <c r="A9" s="1" t="s">
        <v>22</v>
      </c>
      <c r="E9" s="142"/>
      <c r="F9" s="142"/>
      <c r="G9" s="8">
        <f>SUM(J17:L17)</f>
        <v>306.85000000000002</v>
      </c>
    </row>
    <row r="12" spans="1:34" x14ac:dyDescent="0.25">
      <c r="A12" s="1" t="s">
        <v>18</v>
      </c>
      <c r="B12" s="1" t="s">
        <v>18</v>
      </c>
      <c r="C12" s="6" t="s">
        <v>19</v>
      </c>
      <c r="D12" s="6" t="s">
        <v>19</v>
      </c>
      <c r="E12" s="6" t="s">
        <v>19</v>
      </c>
      <c r="F12" s="6" t="s">
        <v>19</v>
      </c>
      <c r="G12" s="6" t="s">
        <v>19</v>
      </c>
      <c r="H12" s="6" t="s">
        <v>19</v>
      </c>
      <c r="I12" s="6" t="s">
        <v>23</v>
      </c>
      <c r="J12" s="6" t="s">
        <v>19</v>
      </c>
      <c r="K12" s="6" t="s">
        <v>19</v>
      </c>
      <c r="L12" s="6" t="s">
        <v>19</v>
      </c>
      <c r="M12" s="6" t="s">
        <v>19</v>
      </c>
      <c r="N12" s="6" t="s">
        <v>19</v>
      </c>
      <c r="O12" s="6" t="s">
        <v>19</v>
      </c>
      <c r="P12" s="6" t="s">
        <v>19</v>
      </c>
      <c r="Q12" s="6" t="s">
        <v>19</v>
      </c>
      <c r="R12" s="6" t="s">
        <v>19</v>
      </c>
      <c r="S12" s="6" t="s">
        <v>19</v>
      </c>
      <c r="T12" s="6" t="s">
        <v>19</v>
      </c>
      <c r="U12" s="6" t="s">
        <v>19</v>
      </c>
      <c r="V12" s="6" t="s">
        <v>19</v>
      </c>
      <c r="W12" s="6" t="s">
        <v>19</v>
      </c>
      <c r="X12" s="6" t="s">
        <v>19</v>
      </c>
      <c r="Y12" s="6" t="s">
        <v>19</v>
      </c>
      <c r="Z12" s="6" t="s">
        <v>16</v>
      </c>
      <c r="AA12" s="6" t="s">
        <v>23</v>
      </c>
      <c r="AB12" s="6" t="s">
        <v>158</v>
      </c>
      <c r="AC12" s="192" t="s">
        <v>158</v>
      </c>
      <c r="AD12" s="6"/>
    </row>
    <row r="13" spans="1:34" x14ac:dyDescent="0.25">
      <c r="B13" s="1" t="s">
        <v>24</v>
      </c>
      <c r="C13" s="6" t="s">
        <v>25</v>
      </c>
      <c r="D13" s="6" t="s">
        <v>25</v>
      </c>
      <c r="E13" s="6" t="s">
        <v>25</v>
      </c>
      <c r="F13" s="6" t="s">
        <v>25</v>
      </c>
      <c r="G13" s="6" t="s">
        <v>25</v>
      </c>
      <c r="H13" s="6" t="s">
        <v>25</v>
      </c>
      <c r="I13" s="6" t="s">
        <v>25</v>
      </c>
      <c r="J13" s="6" t="s">
        <v>25</v>
      </c>
      <c r="K13" s="6" t="s">
        <v>25</v>
      </c>
      <c r="L13" s="6" t="s">
        <v>25</v>
      </c>
      <c r="M13" s="6" t="s">
        <v>25</v>
      </c>
      <c r="N13" s="6" t="s">
        <v>25</v>
      </c>
      <c r="O13" s="6" t="s">
        <v>25</v>
      </c>
      <c r="P13" s="6" t="s">
        <v>25</v>
      </c>
      <c r="Q13" s="6" t="s">
        <v>25</v>
      </c>
      <c r="R13" s="6" t="s">
        <v>25</v>
      </c>
      <c r="S13" s="6" t="s">
        <v>25</v>
      </c>
      <c r="T13" s="6" t="s">
        <v>25</v>
      </c>
      <c r="U13" s="6" t="s">
        <v>25</v>
      </c>
      <c r="V13" s="6" t="s">
        <v>25</v>
      </c>
      <c r="W13" s="6" t="s">
        <v>25</v>
      </c>
      <c r="X13" s="6" t="s">
        <v>25</v>
      </c>
      <c r="Y13" s="6" t="s">
        <v>25</v>
      </c>
      <c r="Z13" s="6" t="s">
        <v>19</v>
      </c>
      <c r="AA13" s="6" t="s">
        <v>25</v>
      </c>
      <c r="AB13" s="6" t="s">
        <v>159</v>
      </c>
      <c r="AC13" s="192" t="s">
        <v>160</v>
      </c>
      <c r="AD13" s="6"/>
      <c r="AG13" s="6"/>
      <c r="AH13" s="192"/>
    </row>
    <row r="14" spans="1:34" x14ac:dyDescent="0.25">
      <c r="B14" s="1" t="s">
        <v>29</v>
      </c>
      <c r="C14" s="6" t="s">
        <v>168</v>
      </c>
      <c r="D14" s="6" t="s">
        <v>168</v>
      </c>
      <c r="E14" s="6" t="s">
        <v>26</v>
      </c>
      <c r="F14" s="6" t="s">
        <v>26</v>
      </c>
      <c r="G14" s="6" t="s">
        <v>170</v>
      </c>
      <c r="H14" s="6" t="s">
        <v>170</v>
      </c>
      <c r="I14" s="6"/>
      <c r="J14" s="6" t="s">
        <v>168</v>
      </c>
      <c r="K14" s="6" t="s">
        <v>26</v>
      </c>
      <c r="L14" s="6" t="s">
        <v>170</v>
      </c>
      <c r="M14" s="6" t="s">
        <v>168</v>
      </c>
      <c r="N14" s="6" t="s">
        <v>168</v>
      </c>
      <c r="O14" s="6" t="s">
        <v>168</v>
      </c>
      <c r="P14" s="6" t="s">
        <v>26</v>
      </c>
      <c r="Q14" s="6" t="s">
        <v>26</v>
      </c>
      <c r="R14" s="6" t="s">
        <v>139</v>
      </c>
      <c r="S14" s="6" t="s">
        <v>139</v>
      </c>
      <c r="T14" s="6" t="s">
        <v>139</v>
      </c>
      <c r="U14" s="6" t="s">
        <v>170</v>
      </c>
      <c r="V14" s="6" t="s">
        <v>170</v>
      </c>
      <c r="W14" s="6" t="s">
        <v>170</v>
      </c>
      <c r="X14" s="6" t="s">
        <v>170</v>
      </c>
      <c r="Y14" s="6" t="s">
        <v>170</v>
      </c>
      <c r="Z14" s="6" t="s">
        <v>25</v>
      </c>
      <c r="AA14" s="6" t="s">
        <v>121</v>
      </c>
      <c r="AB14" s="6" t="s">
        <v>4</v>
      </c>
      <c r="AC14" s="192" t="s">
        <v>52</v>
      </c>
      <c r="AD14" s="6"/>
      <c r="AG14" s="6"/>
      <c r="AH14" s="192"/>
    </row>
    <row r="15" spans="1:34" x14ac:dyDescent="0.25">
      <c r="C15" s="6" t="s">
        <v>4</v>
      </c>
      <c r="D15" s="6" t="s">
        <v>4</v>
      </c>
      <c r="E15" s="6" t="s">
        <v>4</v>
      </c>
      <c r="F15" s="6" t="s">
        <v>4</v>
      </c>
      <c r="G15" s="6" t="s">
        <v>4</v>
      </c>
      <c r="H15" s="6" t="s">
        <v>4</v>
      </c>
      <c r="I15" s="6" t="s">
        <v>4</v>
      </c>
      <c r="J15" s="6" t="s">
        <v>2</v>
      </c>
      <c r="K15" s="6" t="s">
        <v>2</v>
      </c>
      <c r="L15" s="6" t="s">
        <v>2</v>
      </c>
      <c r="M15" s="6"/>
      <c r="N15" s="6" t="s">
        <v>162</v>
      </c>
      <c r="O15" s="6" t="s">
        <v>163</v>
      </c>
      <c r="P15" s="6"/>
      <c r="Q15" s="6" t="s">
        <v>162</v>
      </c>
      <c r="R15" s="6" t="s">
        <v>163</v>
      </c>
      <c r="S15" s="6" t="s">
        <v>173</v>
      </c>
      <c r="T15" s="6" t="s">
        <v>176</v>
      </c>
      <c r="U15" s="6"/>
      <c r="V15" s="6" t="s">
        <v>162</v>
      </c>
      <c r="W15" s="6" t="s">
        <v>163</v>
      </c>
      <c r="X15" s="6" t="s">
        <v>173</v>
      </c>
      <c r="Y15" s="6" t="s">
        <v>176</v>
      </c>
      <c r="Z15" s="6" t="s">
        <v>2</v>
      </c>
      <c r="AA15" s="6" t="s">
        <v>2</v>
      </c>
      <c r="AB15" s="6"/>
      <c r="AC15" s="6"/>
      <c r="AD15" s="6"/>
      <c r="AG15" s="6"/>
      <c r="AH15" s="192"/>
    </row>
    <row r="16" spans="1:34" ht="13.8" thickBot="1" x14ac:dyDescent="0.3">
      <c r="C16" s="6" t="s">
        <v>27</v>
      </c>
      <c r="D16" s="6" t="s">
        <v>28</v>
      </c>
      <c r="E16" s="6" t="s">
        <v>27</v>
      </c>
      <c r="F16" s="6" t="s">
        <v>28</v>
      </c>
      <c r="G16" s="6" t="s">
        <v>27</v>
      </c>
      <c r="H16" s="6" t="s">
        <v>28</v>
      </c>
      <c r="I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3.8" thickBot="1" x14ac:dyDescent="0.3">
      <c r="A17" s="1" t="s">
        <v>117</v>
      </c>
      <c r="C17" s="204">
        <f t="shared" ref="C17:AB17" si="0">SUM(C19:C19)</f>
        <v>0</v>
      </c>
      <c r="D17" s="204">
        <f t="shared" si="0"/>
        <v>107.4</v>
      </c>
      <c r="E17" s="204">
        <f t="shared" si="0"/>
        <v>107.4</v>
      </c>
      <c r="F17" s="204">
        <f t="shared" si="0"/>
        <v>306.85000000000002</v>
      </c>
      <c r="G17" s="204">
        <f t="shared" si="0"/>
        <v>0</v>
      </c>
      <c r="H17" s="204">
        <f t="shared" si="0"/>
        <v>0</v>
      </c>
      <c r="I17" s="204">
        <f t="shared" si="0"/>
        <v>0</v>
      </c>
      <c r="J17" s="204">
        <f t="shared" si="0"/>
        <v>107.4</v>
      </c>
      <c r="K17" s="204">
        <f t="shared" si="0"/>
        <v>199.45000000000002</v>
      </c>
      <c r="L17" s="204">
        <f t="shared" si="0"/>
        <v>0</v>
      </c>
      <c r="M17" s="204">
        <f t="shared" si="0"/>
        <v>107.4</v>
      </c>
      <c r="N17" s="204">
        <f t="shared" si="0"/>
        <v>100</v>
      </c>
      <c r="O17" s="204">
        <f t="shared" si="0"/>
        <v>7.4000000000000057</v>
      </c>
      <c r="P17" s="204">
        <f t="shared" si="0"/>
        <v>199.45000000000002</v>
      </c>
      <c r="Q17" s="204">
        <f t="shared" si="0"/>
        <v>0</v>
      </c>
      <c r="R17" s="204">
        <f t="shared" si="0"/>
        <v>92.6</v>
      </c>
      <c r="S17" s="204">
        <f t="shared" si="0"/>
        <v>100</v>
      </c>
      <c r="T17" s="204">
        <f t="shared" si="0"/>
        <v>6.8500000000000227</v>
      </c>
      <c r="U17" s="204">
        <f t="shared" si="0"/>
        <v>0</v>
      </c>
      <c r="V17" s="204">
        <f t="shared" si="0"/>
        <v>0</v>
      </c>
      <c r="W17" s="204">
        <f t="shared" si="0"/>
        <v>0</v>
      </c>
      <c r="X17" s="204">
        <f t="shared" si="0"/>
        <v>0</v>
      </c>
      <c r="Y17" s="204">
        <f t="shared" si="0"/>
        <v>0</v>
      </c>
      <c r="Z17" s="204">
        <f t="shared" si="0"/>
        <v>306.85000000000002</v>
      </c>
      <c r="AA17" s="204">
        <f t="shared" si="0"/>
        <v>0</v>
      </c>
      <c r="AB17" s="204">
        <f t="shared" si="0"/>
        <v>0</v>
      </c>
      <c r="AC17" s="7"/>
      <c r="AD17" s="8"/>
    </row>
    <row r="18" spans="1:30" ht="15.75" customHeight="1" x14ac:dyDescent="0.25">
      <c r="C18" s="226"/>
      <c r="D18" s="226"/>
      <c r="E18" s="226"/>
      <c r="F18" s="226"/>
      <c r="G18" s="226"/>
      <c r="H18" s="226"/>
      <c r="I18" s="226"/>
      <c r="J18" s="234"/>
      <c r="K18" s="235"/>
      <c r="L18" s="228"/>
      <c r="M18" s="229"/>
      <c r="N18" s="227"/>
      <c r="O18" s="227"/>
      <c r="P18" s="227"/>
      <c r="Q18" s="227"/>
      <c r="R18" s="227"/>
      <c r="S18" s="227"/>
      <c r="T18" s="227"/>
      <c r="U18" s="226"/>
      <c r="V18" s="226"/>
      <c r="W18" s="226"/>
      <c r="X18" s="226"/>
      <c r="Y18" s="226"/>
      <c r="Z18" s="226"/>
      <c r="AA18" s="226"/>
      <c r="AB18" s="226"/>
    </row>
    <row r="19" spans="1:30" s="9" customFormat="1" x14ac:dyDescent="0.25">
      <c r="A19" s="183" t="s">
        <v>194</v>
      </c>
      <c r="B19" s="183">
        <v>-75</v>
      </c>
      <c r="C19" s="272">
        <v>0</v>
      </c>
      <c r="D19" s="272">
        <v>107.4</v>
      </c>
      <c r="E19" s="272">
        <v>107.4</v>
      </c>
      <c r="F19" s="272">
        <v>306.85000000000002</v>
      </c>
      <c r="G19" s="272"/>
      <c r="H19" s="272"/>
      <c r="I19" s="272"/>
      <c r="J19" s="273">
        <f>+D19-C19</f>
        <v>107.4</v>
      </c>
      <c r="K19" s="274">
        <f>+F19-E19</f>
        <v>199.45000000000002</v>
      </c>
      <c r="L19" s="274">
        <f>+H19-G19</f>
        <v>0</v>
      </c>
      <c r="M19" s="275">
        <f>J19</f>
        <v>107.4</v>
      </c>
      <c r="N19" s="272">
        <v>100</v>
      </c>
      <c r="O19" s="272">
        <f>M19-N19</f>
        <v>7.4000000000000057</v>
      </c>
      <c r="P19" s="272">
        <f>K19</f>
        <v>199.45000000000002</v>
      </c>
      <c r="Q19" s="272"/>
      <c r="R19" s="272">
        <v>92.6</v>
      </c>
      <c r="S19" s="272">
        <v>100</v>
      </c>
      <c r="T19" s="272">
        <f>P19-R19-S19</f>
        <v>6.8500000000000227</v>
      </c>
      <c r="U19" s="272"/>
      <c r="V19" s="272"/>
      <c r="W19" s="272"/>
      <c r="X19" s="272"/>
      <c r="Y19" s="272"/>
      <c r="Z19" s="185">
        <f>J19+K19+L19</f>
        <v>306.85000000000002</v>
      </c>
      <c r="AA19" s="272"/>
      <c r="AC19" s="254"/>
    </row>
    <row r="20" spans="1:30" x14ac:dyDescent="0.25">
      <c r="A20" s="183"/>
      <c r="B20" s="183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272"/>
      <c r="V20" s="185"/>
      <c r="W20" s="185"/>
      <c r="X20" s="185"/>
      <c r="Y20" s="185"/>
      <c r="Z20" s="185"/>
      <c r="AA20" s="185"/>
      <c r="AB20" s="185"/>
      <c r="AC20" s="149"/>
    </row>
    <row r="21" spans="1:30" x14ac:dyDescent="0.25"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49"/>
    </row>
    <row r="22" spans="1:30" x14ac:dyDescent="0.25"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49"/>
    </row>
    <row r="23" spans="1:30" x14ac:dyDescent="0.25"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</row>
  </sheetData>
  <phoneticPr fontId="0" type="noConversion"/>
  <pageMargins left="0.15748031496062992" right="0.15748031496062992" top="0.98425196850393704" bottom="0.98425196850393704" header="0.51181102362204722" footer="0.51181102362204722"/>
  <pageSetup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4D25-4BFC-4B70-858D-8B187E2FD5C4}">
  <sheetPr>
    <pageSetUpPr fitToPage="1"/>
  </sheetPr>
  <dimension ref="A1:HL50"/>
  <sheetViews>
    <sheetView zoomScale="80" zoomScaleNormal="80" workbookViewId="0">
      <pane xSplit="5" ySplit="10" topLeftCell="F11" activePane="bottomRight" state="frozen"/>
      <selection pane="topRight" activeCell="G1" sqref="G1"/>
      <selection pane="bottomLeft" activeCell="A21" sqref="A21"/>
      <selection pane="bottomRight" activeCell="J32" sqref="J32"/>
    </sheetView>
  </sheetViews>
  <sheetFormatPr defaultColWidth="8.6640625" defaultRowHeight="13.2" x14ac:dyDescent="0.25"/>
  <cols>
    <col min="1" max="1" width="9.44140625" style="1" customWidth="1"/>
    <col min="2" max="2" width="7" style="1" customWidth="1"/>
    <col min="3" max="3" width="19.33203125" style="223" bestFit="1" customWidth="1"/>
    <col min="4" max="4" width="9.44140625" style="1" bestFit="1" customWidth="1"/>
    <col min="5" max="5" width="9.5546875" style="1" bestFit="1" customWidth="1"/>
    <col min="6" max="10" width="9.44140625" style="1" bestFit="1" customWidth="1"/>
    <col min="11" max="11" width="10.33203125" style="1" customWidth="1"/>
    <col min="12" max="12" width="9.44140625" style="1" bestFit="1" customWidth="1"/>
    <col min="13" max="13" width="12" style="1" customWidth="1"/>
    <col min="14" max="14" width="9.44140625" style="1" bestFit="1" customWidth="1"/>
    <col min="15" max="15" width="11.5546875" style="1" customWidth="1"/>
    <col min="16" max="18" width="9.44140625" style="1" bestFit="1" customWidth="1"/>
    <col min="19" max="19" width="12" style="172" customWidth="1"/>
    <col min="20" max="20" width="14.6640625" style="1" bestFit="1" customWidth="1"/>
    <col min="21" max="22" width="8.6640625" style="1"/>
    <col min="23" max="23" width="5.88671875" style="1" customWidth="1"/>
    <col min="24" max="16384" width="8.6640625" style="1"/>
  </cols>
  <sheetData>
    <row r="1" spans="1:220" s="12" customFormat="1" x14ac:dyDescent="0.25">
      <c r="A1" s="164"/>
      <c r="B1" s="164"/>
      <c r="C1" s="168"/>
      <c r="D1" s="166"/>
      <c r="E1" s="165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</row>
    <row r="2" spans="1:220" x14ac:dyDescent="0.25">
      <c r="A2" s="162" t="s">
        <v>35</v>
      </c>
      <c r="B2" s="162"/>
      <c r="C2" s="169"/>
      <c r="D2" s="162"/>
      <c r="E2" s="205"/>
      <c r="F2" s="206">
        <f>+SUM(D13:D51)</f>
        <v>306.85000000000002</v>
      </c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61"/>
      <c r="ES2" s="161"/>
      <c r="ET2" s="161"/>
      <c r="EU2" s="161"/>
      <c r="EV2" s="161"/>
      <c r="EW2" s="161"/>
      <c r="EX2" s="161"/>
      <c r="EY2" s="161"/>
      <c r="EZ2" s="161"/>
      <c r="FA2" s="161"/>
      <c r="FB2" s="161"/>
      <c r="FC2" s="161"/>
      <c r="FD2" s="161"/>
      <c r="FE2" s="161"/>
      <c r="FF2" s="161"/>
      <c r="FG2" s="161"/>
      <c r="FH2" s="161"/>
      <c r="FI2" s="161"/>
      <c r="FJ2" s="161"/>
      <c r="FK2" s="161"/>
      <c r="FL2" s="161"/>
      <c r="FM2" s="161"/>
      <c r="FN2" s="161"/>
      <c r="FO2" s="161"/>
      <c r="FP2" s="161"/>
      <c r="FQ2" s="161"/>
      <c r="FR2" s="161"/>
      <c r="FS2" s="161"/>
      <c r="FT2" s="161"/>
      <c r="FU2" s="161"/>
      <c r="FV2" s="161"/>
      <c r="FW2" s="161"/>
      <c r="FX2" s="161"/>
      <c r="FY2" s="161"/>
      <c r="FZ2" s="161"/>
      <c r="GA2" s="161"/>
      <c r="GB2" s="161"/>
      <c r="GC2" s="161"/>
      <c r="GD2" s="161"/>
      <c r="GE2" s="161"/>
      <c r="GF2" s="161"/>
      <c r="GG2" s="161"/>
      <c r="GH2" s="161"/>
      <c r="GI2" s="161"/>
      <c r="GJ2" s="161"/>
      <c r="GK2" s="161"/>
      <c r="GL2" s="161"/>
      <c r="GM2" s="161"/>
      <c r="GN2" s="161"/>
      <c r="GO2" s="161"/>
      <c r="GP2" s="161"/>
      <c r="GQ2" s="161"/>
      <c r="GR2" s="161"/>
      <c r="GS2" s="161"/>
      <c r="GT2" s="161"/>
      <c r="GU2" s="161"/>
      <c r="GV2" s="161"/>
      <c r="GW2" s="161"/>
      <c r="GX2" s="161"/>
      <c r="GY2" s="161"/>
      <c r="GZ2" s="161"/>
      <c r="HA2" s="161"/>
      <c r="HB2" s="161"/>
      <c r="HC2" s="161"/>
      <c r="HD2" s="161"/>
      <c r="HE2" s="161"/>
      <c r="HF2" s="161"/>
      <c r="HG2" s="161"/>
      <c r="HH2" s="161"/>
      <c r="HI2" s="161"/>
      <c r="HJ2" s="161"/>
      <c r="HK2" s="161"/>
      <c r="HL2" s="161"/>
    </row>
    <row r="3" spans="1:220" x14ac:dyDescent="0.25">
      <c r="A3" s="162" t="s">
        <v>36</v>
      </c>
      <c r="B3" s="162"/>
      <c r="C3" s="169"/>
      <c r="D3" s="162"/>
      <c r="E3" s="207"/>
      <c r="F3" s="206"/>
      <c r="G3" s="161"/>
      <c r="H3" s="161"/>
      <c r="I3" s="161"/>
      <c r="J3" s="161"/>
      <c r="K3" s="161"/>
      <c r="L3" s="161"/>
      <c r="M3" s="208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  <c r="FE3" s="161"/>
      <c r="FF3" s="161"/>
      <c r="FG3" s="161"/>
      <c r="FH3" s="161"/>
      <c r="FI3" s="161"/>
      <c r="FJ3" s="161"/>
      <c r="FK3" s="161"/>
      <c r="FL3" s="161"/>
      <c r="FM3" s="161"/>
      <c r="FN3" s="161"/>
      <c r="FO3" s="161"/>
      <c r="FP3" s="161"/>
      <c r="FQ3" s="161"/>
      <c r="FR3" s="161"/>
      <c r="FS3" s="161"/>
      <c r="FT3" s="161"/>
      <c r="FU3" s="161"/>
      <c r="FV3" s="161"/>
      <c r="FW3" s="161"/>
      <c r="FX3" s="161"/>
      <c r="FY3" s="161"/>
      <c r="FZ3" s="161"/>
      <c r="GA3" s="161"/>
      <c r="GB3" s="161"/>
      <c r="GC3" s="161"/>
      <c r="GD3" s="161"/>
      <c r="GE3" s="161"/>
      <c r="GF3" s="161"/>
      <c r="GG3" s="161"/>
      <c r="GH3" s="161"/>
      <c r="GI3" s="161"/>
      <c r="GJ3" s="161"/>
      <c r="GK3" s="161"/>
      <c r="GL3" s="161"/>
      <c r="GM3" s="161"/>
      <c r="GN3" s="161"/>
      <c r="GO3" s="161"/>
      <c r="GP3" s="161"/>
      <c r="GQ3" s="161"/>
      <c r="GR3" s="161"/>
      <c r="GS3" s="161"/>
      <c r="GT3" s="161"/>
      <c r="GU3" s="161"/>
      <c r="GV3" s="161"/>
      <c r="GW3" s="161"/>
      <c r="GX3" s="161"/>
      <c r="GY3" s="161"/>
      <c r="GZ3" s="161"/>
      <c r="HA3" s="161"/>
      <c r="HB3" s="161"/>
      <c r="HC3" s="161"/>
      <c r="HD3" s="161"/>
      <c r="HE3" s="161"/>
      <c r="HF3" s="161"/>
      <c r="HG3" s="161"/>
      <c r="HH3" s="161"/>
      <c r="HI3" s="161"/>
      <c r="HJ3" s="161"/>
      <c r="HK3" s="161"/>
      <c r="HL3" s="161"/>
    </row>
    <row r="4" spans="1:220" x14ac:dyDescent="0.25">
      <c r="A4" s="162" t="s">
        <v>38</v>
      </c>
      <c r="B4" s="162"/>
      <c r="C4" s="169"/>
      <c r="D4" s="162"/>
      <c r="E4" s="206"/>
      <c r="F4" s="8">
        <f>+E4*0.3048</f>
        <v>0</v>
      </c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</row>
    <row r="5" spans="1:220" x14ac:dyDescent="0.25">
      <c r="A5" s="162" t="s">
        <v>40</v>
      </c>
      <c r="B5" s="162"/>
      <c r="C5" s="169"/>
      <c r="D5" s="162"/>
      <c r="E5" s="206"/>
      <c r="F5" s="8">
        <f>+E5*0.3048</f>
        <v>0</v>
      </c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1"/>
      <c r="GW5" s="161"/>
      <c r="GX5" s="161"/>
      <c r="GY5" s="161"/>
      <c r="GZ5" s="161"/>
      <c r="HA5" s="161"/>
      <c r="HB5" s="161"/>
      <c r="HC5" s="161"/>
      <c r="HD5" s="161"/>
      <c r="HE5" s="161"/>
      <c r="HF5" s="161"/>
      <c r="HG5" s="161"/>
      <c r="HH5" s="161"/>
      <c r="HI5" s="161"/>
      <c r="HJ5" s="161"/>
      <c r="HK5" s="161"/>
      <c r="HL5" s="161"/>
    </row>
    <row r="6" spans="1:220" x14ac:dyDescent="0.25">
      <c r="A6" s="162"/>
      <c r="B6" s="162"/>
      <c r="C6" s="169"/>
      <c r="D6" s="162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  <c r="GW6" s="161"/>
      <c r="GX6" s="161"/>
      <c r="GY6" s="161"/>
      <c r="GZ6" s="161"/>
      <c r="HA6" s="161"/>
      <c r="HB6" s="161"/>
      <c r="HC6" s="161"/>
      <c r="HD6" s="161"/>
      <c r="HE6" s="161"/>
      <c r="HF6" s="161"/>
      <c r="HG6" s="161"/>
      <c r="HH6" s="161"/>
      <c r="HI6" s="161"/>
      <c r="HJ6" s="161"/>
      <c r="HK6" s="161"/>
      <c r="HL6" s="161"/>
    </row>
    <row r="7" spans="1:220" s="213" customFormat="1" ht="39.6" x14ac:dyDescent="0.25">
      <c r="A7" s="209"/>
      <c r="B7" s="209"/>
      <c r="C7" s="210"/>
      <c r="D7" s="209"/>
      <c r="E7" s="209"/>
      <c r="F7" s="209" t="s">
        <v>22</v>
      </c>
      <c r="G7" s="209" t="s">
        <v>44</v>
      </c>
      <c r="H7" s="209" t="s">
        <v>43</v>
      </c>
      <c r="I7" s="209" t="s">
        <v>7</v>
      </c>
      <c r="J7" s="209" t="s">
        <v>118</v>
      </c>
      <c r="K7" s="209" t="s">
        <v>135</v>
      </c>
      <c r="L7" s="209" t="s">
        <v>9</v>
      </c>
      <c r="M7" s="209" t="s">
        <v>152</v>
      </c>
      <c r="N7" s="209" t="s">
        <v>119</v>
      </c>
      <c r="O7" s="209" t="s">
        <v>140</v>
      </c>
      <c r="P7" s="209" t="s">
        <v>134</v>
      </c>
      <c r="Q7" s="209" t="s">
        <v>120</v>
      </c>
      <c r="R7" s="209" t="s">
        <v>153</v>
      </c>
      <c r="S7" s="209" t="s">
        <v>12</v>
      </c>
      <c r="T7" s="209" t="s">
        <v>154</v>
      </c>
      <c r="U7" s="209" t="s">
        <v>155</v>
      </c>
      <c r="V7" s="209" t="s">
        <v>172</v>
      </c>
      <c r="W7" s="211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2"/>
      <c r="DE7" s="212"/>
      <c r="DF7" s="212"/>
      <c r="DG7" s="212"/>
      <c r="DH7" s="212"/>
      <c r="DI7" s="212"/>
      <c r="DJ7" s="212"/>
      <c r="DK7" s="212"/>
      <c r="DL7" s="212"/>
      <c r="DM7" s="212"/>
      <c r="DN7" s="212"/>
      <c r="DO7" s="212"/>
      <c r="DP7" s="212"/>
      <c r="DQ7" s="212"/>
      <c r="DR7" s="212"/>
      <c r="DS7" s="212"/>
      <c r="DT7" s="212"/>
      <c r="DU7" s="212"/>
      <c r="DV7" s="212"/>
      <c r="DW7" s="212"/>
      <c r="DX7" s="212"/>
      <c r="DY7" s="212"/>
      <c r="DZ7" s="212"/>
      <c r="EA7" s="212"/>
      <c r="EB7" s="212"/>
      <c r="EC7" s="212"/>
      <c r="ED7" s="212"/>
      <c r="EE7" s="212"/>
      <c r="EF7" s="212"/>
      <c r="EG7" s="212"/>
      <c r="EH7" s="212"/>
      <c r="EI7" s="212"/>
      <c r="EJ7" s="212"/>
      <c r="EK7" s="212"/>
      <c r="EL7" s="212"/>
      <c r="EM7" s="212"/>
      <c r="EN7" s="212"/>
      <c r="EO7" s="212"/>
      <c r="EP7" s="212"/>
      <c r="EQ7" s="212"/>
      <c r="ER7" s="212"/>
      <c r="ES7" s="212"/>
      <c r="ET7" s="212"/>
      <c r="EU7" s="212"/>
      <c r="EV7" s="212"/>
      <c r="EW7" s="212"/>
      <c r="EX7" s="212"/>
      <c r="EY7" s="212"/>
      <c r="EZ7" s="212"/>
      <c r="FA7" s="212"/>
      <c r="FB7" s="212"/>
      <c r="FC7" s="212"/>
      <c r="FD7" s="212"/>
      <c r="FE7" s="212"/>
      <c r="FF7" s="212"/>
      <c r="FG7" s="212"/>
      <c r="FH7" s="212"/>
      <c r="FI7" s="212"/>
      <c r="FJ7" s="212"/>
      <c r="FK7" s="212"/>
      <c r="FL7" s="212"/>
      <c r="FM7" s="212"/>
      <c r="FN7" s="212"/>
      <c r="FO7" s="212"/>
      <c r="FP7" s="212"/>
      <c r="FQ7" s="212"/>
      <c r="FR7" s="212"/>
      <c r="FS7" s="212"/>
      <c r="FT7" s="212"/>
      <c r="FU7" s="212"/>
      <c r="FV7" s="212"/>
      <c r="FW7" s="212"/>
      <c r="FX7" s="212"/>
      <c r="FY7" s="212"/>
      <c r="FZ7" s="212"/>
      <c r="GA7" s="212"/>
      <c r="GB7" s="212"/>
      <c r="GC7" s="212"/>
      <c r="GD7" s="212"/>
      <c r="GE7" s="212"/>
      <c r="GF7" s="212"/>
      <c r="GG7" s="212"/>
      <c r="GH7" s="212"/>
      <c r="GI7" s="212"/>
      <c r="GJ7" s="212"/>
      <c r="GK7" s="212"/>
      <c r="GL7" s="212"/>
      <c r="GM7" s="212"/>
      <c r="GN7" s="212"/>
      <c r="GO7" s="212"/>
      <c r="GP7" s="212"/>
      <c r="GQ7" s="212"/>
      <c r="GR7" s="212"/>
      <c r="GS7" s="212"/>
      <c r="GT7" s="212"/>
      <c r="GU7" s="212"/>
      <c r="GV7" s="212"/>
      <c r="GW7" s="212"/>
      <c r="GX7" s="212"/>
      <c r="GY7" s="212"/>
      <c r="GZ7" s="212"/>
      <c r="HA7" s="212"/>
      <c r="HB7" s="212"/>
      <c r="HC7" s="212"/>
      <c r="HD7" s="212"/>
      <c r="HE7" s="212"/>
      <c r="HF7" s="212"/>
      <c r="HG7" s="212"/>
      <c r="HH7" s="212"/>
      <c r="HI7" s="212"/>
      <c r="HJ7" s="212"/>
      <c r="HK7" s="212"/>
      <c r="HL7" s="212"/>
    </row>
    <row r="8" spans="1:220" x14ac:dyDescent="0.25">
      <c r="A8" s="214" t="s">
        <v>51</v>
      </c>
      <c r="B8" s="163"/>
      <c r="C8" s="169"/>
      <c r="D8" s="163"/>
      <c r="E8" s="161"/>
      <c r="F8" s="163">
        <v>1</v>
      </c>
      <c r="G8" s="163">
        <v>2</v>
      </c>
      <c r="H8" s="163">
        <v>3</v>
      </c>
      <c r="I8" s="163">
        <v>4</v>
      </c>
      <c r="J8" s="163">
        <v>5</v>
      </c>
      <c r="K8" s="163">
        <v>6</v>
      </c>
      <c r="L8" s="163">
        <v>7</v>
      </c>
      <c r="M8" s="163">
        <v>8</v>
      </c>
      <c r="N8" s="163">
        <v>9</v>
      </c>
      <c r="O8" s="163">
        <v>10</v>
      </c>
      <c r="P8" s="163">
        <v>11</v>
      </c>
      <c r="Q8" s="163">
        <v>12</v>
      </c>
      <c r="R8" s="163">
        <v>13</v>
      </c>
      <c r="S8" s="163">
        <v>14</v>
      </c>
      <c r="T8" s="163">
        <v>15</v>
      </c>
      <c r="U8" s="163">
        <v>16</v>
      </c>
      <c r="V8" s="163">
        <v>17</v>
      </c>
    </row>
    <row r="9" spans="1:220" x14ac:dyDescent="0.25">
      <c r="A9" s="215"/>
      <c r="B9" s="163"/>
      <c r="C9" s="169"/>
      <c r="D9" s="163"/>
      <c r="E9" s="216" t="s">
        <v>52</v>
      </c>
      <c r="F9" s="217">
        <f>IF(ISERR(F10/$E$11),"",F10/$E$11)</f>
        <v>0.44081272084805656</v>
      </c>
      <c r="G9" s="217">
        <f t="shared" ref="G9:S9" si="0">IF(ISERR(G10/$E$11),"",G10/$E$11)</f>
        <v>2.3851590106007067E-2</v>
      </c>
      <c r="H9" s="217">
        <f t="shared" si="0"/>
        <v>0.17314487632508835</v>
      </c>
      <c r="I9" s="217">
        <f t="shared" si="0"/>
        <v>3.7985865724381625E-2</v>
      </c>
      <c r="J9" s="217">
        <f t="shared" si="0"/>
        <v>1.0600706713780919E-2</v>
      </c>
      <c r="K9" s="217">
        <f t="shared" si="0"/>
        <v>5.8303886925795051E-2</v>
      </c>
      <c r="L9" s="217">
        <f t="shared" si="0"/>
        <v>0</v>
      </c>
      <c r="M9" s="217">
        <f t="shared" si="0"/>
        <v>0</v>
      </c>
      <c r="N9" s="217">
        <f t="shared" si="0"/>
        <v>1.5017667844522967E-2</v>
      </c>
      <c r="O9" s="217">
        <f t="shared" si="0"/>
        <v>1.2367491166077738E-2</v>
      </c>
      <c r="P9" s="217">
        <f t="shared" si="0"/>
        <v>0</v>
      </c>
      <c r="Q9" s="217">
        <f t="shared" si="0"/>
        <v>3.3568904593639579E-2</v>
      </c>
      <c r="R9" s="217">
        <f t="shared" si="0"/>
        <v>5.3003533568904597E-3</v>
      </c>
      <c r="S9" s="217">
        <f t="shared" si="0"/>
        <v>0</v>
      </c>
      <c r="T9" s="217">
        <f>IF(ISERR(T10/$E$11),"",T10/$E$11)</f>
        <v>0</v>
      </c>
      <c r="U9" s="217">
        <f>IF(ISERR(U10/$E$11),"",U10/$E$11)</f>
        <v>0.14487632508833923</v>
      </c>
      <c r="V9" s="217">
        <f>IF(ISERR(V10/$E$11),"",V10/$E$11)</f>
        <v>4.4169611307420496E-2</v>
      </c>
    </row>
    <row r="10" spans="1:220" x14ac:dyDescent="0.25">
      <c r="A10" s="218" t="s">
        <v>15</v>
      </c>
      <c r="B10" s="162"/>
      <c r="C10" s="169" t="s">
        <v>18</v>
      </c>
      <c r="D10" s="162" t="s">
        <v>19</v>
      </c>
      <c r="E10" s="163" t="s">
        <v>55</v>
      </c>
      <c r="F10" s="4">
        <f t="shared" ref="F10:V10" si="1">SUM(F12:F51)</f>
        <v>124.75</v>
      </c>
      <c r="G10" s="4">
        <f t="shared" si="1"/>
        <v>6.75</v>
      </c>
      <c r="H10" s="4">
        <f t="shared" si="1"/>
        <v>49</v>
      </c>
      <c r="I10" s="4">
        <f t="shared" si="1"/>
        <v>10.75</v>
      </c>
      <c r="J10" s="4">
        <f t="shared" si="1"/>
        <v>3</v>
      </c>
      <c r="K10" s="4">
        <f t="shared" si="1"/>
        <v>16.5</v>
      </c>
      <c r="L10" s="4">
        <f t="shared" si="1"/>
        <v>0</v>
      </c>
      <c r="M10" s="4">
        <f t="shared" si="1"/>
        <v>0</v>
      </c>
      <c r="N10" s="4">
        <f t="shared" si="1"/>
        <v>4.25</v>
      </c>
      <c r="O10" s="4">
        <f t="shared" si="1"/>
        <v>3.5</v>
      </c>
      <c r="P10" s="4">
        <f t="shared" si="1"/>
        <v>0</v>
      </c>
      <c r="Q10" s="4">
        <f t="shared" si="1"/>
        <v>9.5</v>
      </c>
      <c r="R10" s="4">
        <f t="shared" si="1"/>
        <v>1.5</v>
      </c>
      <c r="S10" s="4">
        <f t="shared" si="1"/>
        <v>0</v>
      </c>
      <c r="T10" s="4">
        <f t="shared" si="1"/>
        <v>0</v>
      </c>
      <c r="U10" s="4">
        <f t="shared" si="1"/>
        <v>41</v>
      </c>
      <c r="V10" s="4">
        <f t="shared" si="1"/>
        <v>12.5</v>
      </c>
    </row>
    <row r="11" spans="1:220" x14ac:dyDescent="0.25">
      <c r="A11" s="161"/>
      <c r="B11" s="219">
        <v>0</v>
      </c>
      <c r="C11" s="161"/>
      <c r="D11" s="161" t="s">
        <v>4</v>
      </c>
      <c r="E11" s="219">
        <f>SUM(E13:E51)</f>
        <v>283</v>
      </c>
      <c r="F11" s="4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</row>
    <row r="12" spans="1:220" x14ac:dyDescent="0.25">
      <c r="A12" s="220"/>
      <c r="B12" s="220"/>
      <c r="C12" s="220"/>
      <c r="D12" s="231"/>
      <c r="E12" s="221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</row>
    <row r="13" spans="1:220" x14ac:dyDescent="0.25">
      <c r="A13" s="252">
        <v>46139</v>
      </c>
      <c r="B13" s="253" t="s">
        <v>61</v>
      </c>
      <c r="C13" s="266"/>
      <c r="D13" s="256"/>
      <c r="E13" s="222">
        <f t="shared" ref="E13:E50" si="2">SUM(F13:V13)</f>
        <v>11</v>
      </c>
      <c r="F13" s="256"/>
      <c r="G13" s="256"/>
      <c r="H13" s="256">
        <v>11</v>
      </c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4"/>
      <c r="X13" s="4"/>
    </row>
    <row r="14" spans="1:220" x14ac:dyDescent="0.25">
      <c r="A14" s="252">
        <v>46139</v>
      </c>
      <c r="B14" s="253" t="s">
        <v>62</v>
      </c>
      <c r="C14" s="266"/>
      <c r="D14" s="256"/>
      <c r="E14" s="222">
        <f t="shared" si="2"/>
        <v>0</v>
      </c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4"/>
      <c r="X14" s="4"/>
    </row>
    <row r="15" spans="1:220" x14ac:dyDescent="0.25">
      <c r="A15" s="252">
        <v>46140</v>
      </c>
      <c r="B15" s="253" t="s">
        <v>61</v>
      </c>
      <c r="C15" s="266"/>
      <c r="D15" s="256"/>
      <c r="E15" s="222">
        <f t="shared" si="2"/>
        <v>11</v>
      </c>
      <c r="F15" s="256"/>
      <c r="G15" s="256"/>
      <c r="H15" s="256">
        <v>11</v>
      </c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4"/>
      <c r="X15" s="4"/>
    </row>
    <row r="16" spans="1:220" x14ac:dyDescent="0.25">
      <c r="A16" s="252">
        <v>46140</v>
      </c>
      <c r="B16" s="253" t="s">
        <v>62</v>
      </c>
      <c r="C16" s="266"/>
      <c r="D16" s="256"/>
      <c r="E16" s="222">
        <f t="shared" si="2"/>
        <v>0</v>
      </c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4"/>
      <c r="X16" s="4"/>
    </row>
    <row r="17" spans="1:24" x14ac:dyDescent="0.25">
      <c r="A17" s="252">
        <v>46141</v>
      </c>
      <c r="B17" s="266" t="s">
        <v>61</v>
      </c>
      <c r="C17" s="266"/>
      <c r="D17" s="256"/>
      <c r="E17" s="222">
        <f t="shared" si="2"/>
        <v>11</v>
      </c>
      <c r="F17" s="256"/>
      <c r="G17" s="256"/>
      <c r="H17" s="256">
        <v>11</v>
      </c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4"/>
      <c r="X17" s="4"/>
    </row>
    <row r="18" spans="1:24" x14ac:dyDescent="0.25">
      <c r="A18" s="252">
        <v>46141</v>
      </c>
      <c r="B18" s="266" t="s">
        <v>62</v>
      </c>
      <c r="C18" s="266"/>
      <c r="D18" s="256"/>
      <c r="E18" s="222">
        <f t="shared" si="2"/>
        <v>0</v>
      </c>
      <c r="F18" s="256"/>
      <c r="G18" s="256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4"/>
      <c r="X18" s="4"/>
    </row>
    <row r="19" spans="1:24" x14ac:dyDescent="0.25">
      <c r="A19" s="252">
        <v>46142</v>
      </c>
      <c r="B19" s="253" t="s">
        <v>61</v>
      </c>
      <c r="C19" s="253"/>
      <c r="D19" s="283"/>
      <c r="E19" s="222">
        <f t="shared" si="2"/>
        <v>11</v>
      </c>
      <c r="F19" s="283"/>
      <c r="G19" s="283"/>
      <c r="H19" s="285">
        <v>5.5</v>
      </c>
      <c r="I19" s="285"/>
      <c r="J19" s="285"/>
      <c r="K19" s="285"/>
      <c r="L19" s="285"/>
      <c r="M19" s="285"/>
      <c r="N19" s="285"/>
      <c r="O19" s="285"/>
      <c r="P19" s="285"/>
      <c r="Q19" s="285">
        <v>5</v>
      </c>
      <c r="R19" s="285"/>
      <c r="S19" s="285"/>
      <c r="T19" s="285"/>
      <c r="U19" s="285"/>
      <c r="V19" s="285">
        <v>0.5</v>
      </c>
    </row>
    <row r="20" spans="1:24" x14ac:dyDescent="0.25">
      <c r="A20" s="252">
        <v>46142</v>
      </c>
      <c r="B20" s="253" t="s">
        <v>62</v>
      </c>
      <c r="C20" s="253"/>
      <c r="D20" s="283"/>
      <c r="E20" s="222">
        <f t="shared" si="2"/>
        <v>0</v>
      </c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4"/>
      <c r="T20" s="283"/>
      <c r="U20" s="283"/>
      <c r="V20" s="283"/>
    </row>
    <row r="21" spans="1:24" x14ac:dyDescent="0.25">
      <c r="A21" s="252">
        <v>46143</v>
      </c>
      <c r="B21" s="286" t="s">
        <v>61</v>
      </c>
      <c r="C21" s="266"/>
      <c r="D21" s="256">
        <v>0</v>
      </c>
      <c r="E21" s="222">
        <f t="shared" si="2"/>
        <v>0</v>
      </c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</row>
    <row r="22" spans="1:24" x14ac:dyDescent="0.25">
      <c r="A22" s="252">
        <v>46143</v>
      </c>
      <c r="B22" s="286" t="s">
        <v>62</v>
      </c>
      <c r="C22" s="266"/>
      <c r="D22" s="256">
        <v>0</v>
      </c>
      <c r="E22" s="222">
        <f t="shared" si="2"/>
        <v>0</v>
      </c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</row>
    <row r="23" spans="1:24" x14ac:dyDescent="0.25">
      <c r="A23" s="252">
        <v>46144</v>
      </c>
      <c r="B23" s="286" t="s">
        <v>61</v>
      </c>
      <c r="C23" s="266" t="s">
        <v>194</v>
      </c>
      <c r="D23" s="256">
        <v>0</v>
      </c>
      <c r="E23" s="222">
        <f t="shared" si="2"/>
        <v>11</v>
      </c>
      <c r="F23" s="256"/>
      <c r="G23" s="256"/>
      <c r="H23" s="256">
        <v>10.5</v>
      </c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>
        <v>0.5</v>
      </c>
    </row>
    <row r="24" spans="1:24" x14ac:dyDescent="0.25">
      <c r="A24" s="252">
        <v>46144</v>
      </c>
      <c r="B24" s="286" t="s">
        <v>62</v>
      </c>
      <c r="C24" s="266"/>
      <c r="D24" s="256">
        <v>0</v>
      </c>
      <c r="E24" s="222">
        <f t="shared" si="2"/>
        <v>0</v>
      </c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</row>
    <row r="25" spans="1:24" x14ac:dyDescent="0.25">
      <c r="A25" s="252">
        <v>46145</v>
      </c>
      <c r="B25" s="287" t="s">
        <v>61</v>
      </c>
      <c r="C25" s="253"/>
      <c r="D25" s="256">
        <v>0</v>
      </c>
      <c r="E25" s="222">
        <f t="shared" si="2"/>
        <v>0</v>
      </c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</row>
    <row r="26" spans="1:24" x14ac:dyDescent="0.25">
      <c r="A26" s="252">
        <v>46145</v>
      </c>
      <c r="B26" s="287" t="s">
        <v>62</v>
      </c>
      <c r="C26" s="253"/>
      <c r="D26" s="256">
        <v>0</v>
      </c>
      <c r="E26" s="222">
        <f t="shared" si="2"/>
        <v>0</v>
      </c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</row>
    <row r="27" spans="1:24" x14ac:dyDescent="0.25">
      <c r="A27" s="252">
        <v>46146</v>
      </c>
      <c r="B27" s="287" t="s">
        <v>61</v>
      </c>
      <c r="C27" s="266"/>
      <c r="D27" s="256">
        <v>12.9</v>
      </c>
      <c r="E27" s="222">
        <f t="shared" si="2"/>
        <v>12</v>
      </c>
      <c r="F27" s="256">
        <v>5</v>
      </c>
      <c r="G27" s="256">
        <v>2</v>
      </c>
      <c r="H27" s="256"/>
      <c r="I27" s="256"/>
      <c r="J27" s="256"/>
      <c r="K27" s="256"/>
      <c r="L27" s="256"/>
      <c r="M27" s="256"/>
      <c r="N27" s="256"/>
      <c r="O27" s="256"/>
      <c r="P27" s="256"/>
      <c r="Q27" s="256">
        <v>4.5</v>
      </c>
      <c r="R27" s="256"/>
      <c r="S27" s="256"/>
      <c r="T27" s="256"/>
      <c r="U27" s="256"/>
      <c r="V27" s="256">
        <v>0.5</v>
      </c>
    </row>
    <row r="28" spans="1:24" x14ac:dyDescent="0.25">
      <c r="A28" s="252">
        <v>46146</v>
      </c>
      <c r="B28" s="287" t="s">
        <v>62</v>
      </c>
      <c r="C28" s="266"/>
      <c r="D28" s="256">
        <v>0</v>
      </c>
      <c r="E28" s="222">
        <f t="shared" si="2"/>
        <v>0</v>
      </c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</row>
    <row r="29" spans="1:24" x14ac:dyDescent="0.25">
      <c r="A29" s="252">
        <v>46147</v>
      </c>
      <c r="B29" s="287" t="s">
        <v>61</v>
      </c>
      <c r="C29" s="253"/>
      <c r="D29" s="256">
        <v>28.3</v>
      </c>
      <c r="E29" s="222">
        <f t="shared" si="2"/>
        <v>12</v>
      </c>
      <c r="F29" s="256">
        <v>10.25</v>
      </c>
      <c r="G29" s="256">
        <v>0.75</v>
      </c>
      <c r="H29" s="256"/>
      <c r="I29" s="256"/>
      <c r="J29" s="256"/>
      <c r="K29" s="256"/>
      <c r="L29" s="256"/>
      <c r="M29" s="256"/>
      <c r="N29" s="256">
        <v>0.5</v>
      </c>
      <c r="O29" s="256"/>
      <c r="P29" s="256"/>
      <c r="Q29" s="256"/>
      <c r="R29" s="256"/>
      <c r="S29" s="256"/>
      <c r="T29" s="256"/>
      <c r="U29" s="256"/>
      <c r="V29" s="256">
        <v>0.5</v>
      </c>
    </row>
    <row r="30" spans="1:24" x14ac:dyDescent="0.25">
      <c r="A30" s="252">
        <v>46147</v>
      </c>
      <c r="B30" s="287" t="s">
        <v>62</v>
      </c>
      <c r="C30" s="253"/>
      <c r="D30" s="256">
        <v>18</v>
      </c>
      <c r="E30" s="222">
        <f t="shared" si="2"/>
        <v>12</v>
      </c>
      <c r="F30" s="256">
        <v>7.5</v>
      </c>
      <c r="G30" s="256">
        <v>4</v>
      </c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>
        <v>0.5</v>
      </c>
    </row>
    <row r="31" spans="1:24" x14ac:dyDescent="0.25">
      <c r="A31" s="252">
        <v>46148</v>
      </c>
      <c r="B31" s="286" t="s">
        <v>61</v>
      </c>
      <c r="C31" s="266"/>
      <c r="D31" s="256">
        <v>24.2</v>
      </c>
      <c r="E31" s="222">
        <f t="shared" si="2"/>
        <v>12</v>
      </c>
      <c r="F31" s="256">
        <v>10</v>
      </c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>
        <v>1.5</v>
      </c>
      <c r="V31" s="256">
        <v>0.5</v>
      </c>
    </row>
    <row r="32" spans="1:24" x14ac:dyDescent="0.25">
      <c r="A32" s="252">
        <v>46148</v>
      </c>
      <c r="B32" s="286" t="s">
        <v>62</v>
      </c>
      <c r="C32" s="266"/>
      <c r="D32" s="256">
        <v>19.5</v>
      </c>
      <c r="E32" s="222">
        <f t="shared" si="2"/>
        <v>12</v>
      </c>
      <c r="F32" s="256">
        <v>11.5</v>
      </c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>
        <v>0.5</v>
      </c>
    </row>
    <row r="33" spans="1:22" x14ac:dyDescent="0.25">
      <c r="A33" s="252">
        <v>46149</v>
      </c>
      <c r="B33" s="287" t="s">
        <v>61</v>
      </c>
      <c r="C33" s="253"/>
      <c r="D33" s="256">
        <v>9.4</v>
      </c>
      <c r="E33" s="222">
        <f t="shared" si="2"/>
        <v>12</v>
      </c>
      <c r="F33" s="256">
        <v>6</v>
      </c>
      <c r="G33" s="256"/>
      <c r="H33" s="256"/>
      <c r="I33" s="256">
        <v>1.75</v>
      </c>
      <c r="J33" s="256"/>
      <c r="K33" s="256">
        <v>3</v>
      </c>
      <c r="L33" s="256"/>
      <c r="M33" s="256"/>
      <c r="N33" s="256">
        <v>0.75</v>
      </c>
      <c r="O33" s="256"/>
      <c r="P33" s="256"/>
      <c r="Q33" s="256"/>
      <c r="R33" s="256"/>
      <c r="S33" s="256"/>
      <c r="T33" s="256"/>
      <c r="U33" s="256"/>
      <c r="V33" s="256">
        <v>0.5</v>
      </c>
    </row>
    <row r="34" spans="1:22" x14ac:dyDescent="0.25">
      <c r="A34" s="252">
        <v>46149</v>
      </c>
      <c r="B34" s="287" t="s">
        <v>62</v>
      </c>
      <c r="C34" s="253"/>
      <c r="D34" s="256">
        <v>22.15</v>
      </c>
      <c r="E34" s="222">
        <f t="shared" si="2"/>
        <v>12</v>
      </c>
      <c r="F34" s="256">
        <v>9.5</v>
      </c>
      <c r="G34" s="256"/>
      <c r="H34" s="256"/>
      <c r="I34" s="256"/>
      <c r="J34" s="256"/>
      <c r="K34" s="256">
        <v>2</v>
      </c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>
        <v>0.5</v>
      </c>
    </row>
    <row r="35" spans="1:22" x14ac:dyDescent="0.25">
      <c r="A35" s="252">
        <v>46150</v>
      </c>
      <c r="B35" s="287" t="s">
        <v>61</v>
      </c>
      <c r="C35" s="253"/>
      <c r="D35" s="256">
        <v>39</v>
      </c>
      <c r="E35" s="222">
        <f t="shared" si="2"/>
        <v>12</v>
      </c>
      <c r="F35" s="256">
        <v>11.5</v>
      </c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>
        <v>0.5</v>
      </c>
    </row>
    <row r="36" spans="1:22" x14ac:dyDescent="0.25">
      <c r="A36" s="252">
        <v>46150</v>
      </c>
      <c r="B36" s="287" t="s">
        <v>62</v>
      </c>
      <c r="C36" s="253"/>
      <c r="D36" s="256">
        <v>45</v>
      </c>
      <c r="E36" s="222">
        <f t="shared" si="2"/>
        <v>12</v>
      </c>
      <c r="F36" s="256">
        <v>11.5</v>
      </c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>
        <v>0.5</v>
      </c>
    </row>
    <row r="37" spans="1:22" x14ac:dyDescent="0.25">
      <c r="A37" s="252">
        <v>46151</v>
      </c>
      <c r="B37" s="286" t="s">
        <v>61</v>
      </c>
      <c r="C37" s="266"/>
      <c r="D37" s="256">
        <v>0</v>
      </c>
      <c r="E37" s="222">
        <f t="shared" si="2"/>
        <v>12</v>
      </c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>
        <v>11.5</v>
      </c>
      <c r="V37" s="256">
        <v>0.5</v>
      </c>
    </row>
    <row r="38" spans="1:22" x14ac:dyDescent="0.25">
      <c r="A38" s="252">
        <v>46151</v>
      </c>
      <c r="B38" s="286" t="s">
        <v>62</v>
      </c>
      <c r="C38" s="266"/>
      <c r="D38" s="256">
        <v>0</v>
      </c>
      <c r="E38" s="222">
        <f t="shared" si="2"/>
        <v>0</v>
      </c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</row>
    <row r="39" spans="1:22" x14ac:dyDescent="0.25">
      <c r="A39" s="252">
        <v>46152</v>
      </c>
      <c r="B39" s="287" t="s">
        <v>61</v>
      </c>
      <c r="C39" s="253"/>
      <c r="D39" s="256">
        <v>0</v>
      </c>
      <c r="E39" s="222">
        <f t="shared" si="2"/>
        <v>0</v>
      </c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</row>
    <row r="40" spans="1:22" x14ac:dyDescent="0.25">
      <c r="A40" s="252">
        <v>46152</v>
      </c>
      <c r="B40" s="287" t="s">
        <v>62</v>
      </c>
      <c r="C40" s="253"/>
      <c r="D40" s="256">
        <v>0</v>
      </c>
      <c r="E40" s="222">
        <f t="shared" si="2"/>
        <v>0</v>
      </c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</row>
    <row r="41" spans="1:22" x14ac:dyDescent="0.25">
      <c r="A41" s="252">
        <v>46153</v>
      </c>
      <c r="B41" s="287" t="s">
        <v>61</v>
      </c>
      <c r="C41" s="253"/>
      <c r="D41" s="256">
        <v>0</v>
      </c>
      <c r="E41" s="222">
        <f t="shared" si="2"/>
        <v>12</v>
      </c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>
        <v>11.5</v>
      </c>
      <c r="V41" s="256">
        <v>0.5</v>
      </c>
    </row>
    <row r="42" spans="1:22" x14ac:dyDescent="0.25">
      <c r="A42" s="252">
        <v>46153</v>
      </c>
      <c r="B42" s="287" t="s">
        <v>62</v>
      </c>
      <c r="C42" s="253"/>
      <c r="D42" s="256">
        <v>0</v>
      </c>
      <c r="E42" s="222">
        <f t="shared" si="2"/>
        <v>12</v>
      </c>
      <c r="F42" s="256">
        <v>1</v>
      </c>
      <c r="G42" s="256"/>
      <c r="H42" s="256"/>
      <c r="I42" s="256">
        <v>3</v>
      </c>
      <c r="J42" s="256">
        <v>1</v>
      </c>
      <c r="K42" s="256">
        <v>3</v>
      </c>
      <c r="L42" s="256"/>
      <c r="M42" s="256"/>
      <c r="N42" s="256"/>
      <c r="O42" s="256">
        <v>3.5</v>
      </c>
      <c r="P42" s="256"/>
      <c r="Q42" s="256"/>
      <c r="R42" s="256"/>
      <c r="S42" s="256"/>
      <c r="T42" s="256"/>
      <c r="U42" s="256"/>
      <c r="V42" s="256">
        <v>0.5</v>
      </c>
    </row>
    <row r="43" spans="1:22" x14ac:dyDescent="0.25">
      <c r="A43" s="252">
        <v>46154</v>
      </c>
      <c r="B43" s="287" t="s">
        <v>61</v>
      </c>
      <c r="C43" s="253"/>
      <c r="D43" s="256">
        <v>18</v>
      </c>
      <c r="E43" s="222">
        <f t="shared" si="2"/>
        <v>12</v>
      </c>
      <c r="F43" s="256">
        <v>6</v>
      </c>
      <c r="G43" s="256"/>
      <c r="H43" s="256"/>
      <c r="I43" s="256"/>
      <c r="J43" s="256">
        <v>1</v>
      </c>
      <c r="K43" s="256">
        <v>1.5</v>
      </c>
      <c r="L43" s="256"/>
      <c r="M43" s="256"/>
      <c r="N43" s="256">
        <v>3</v>
      </c>
      <c r="O43" s="256"/>
      <c r="P43" s="256"/>
      <c r="Q43" s="256"/>
      <c r="R43" s="256"/>
      <c r="S43" s="256"/>
      <c r="T43" s="256"/>
      <c r="U43" s="256"/>
      <c r="V43" s="256">
        <v>0.5</v>
      </c>
    </row>
    <row r="44" spans="1:22" x14ac:dyDescent="0.25">
      <c r="A44" s="252">
        <v>46154</v>
      </c>
      <c r="B44" s="287" t="s">
        <v>62</v>
      </c>
      <c r="C44" s="253"/>
      <c r="D44" s="256">
        <v>21</v>
      </c>
      <c r="E44" s="222">
        <f t="shared" si="2"/>
        <v>12</v>
      </c>
      <c r="F44" s="256">
        <v>11.5</v>
      </c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>
        <v>0.5</v>
      </c>
    </row>
    <row r="45" spans="1:22" x14ac:dyDescent="0.25">
      <c r="A45" s="252">
        <v>46155</v>
      </c>
      <c r="B45" s="287" t="s">
        <v>61</v>
      </c>
      <c r="C45" s="253"/>
      <c r="D45" s="256">
        <v>24</v>
      </c>
      <c r="E45" s="222">
        <f t="shared" si="2"/>
        <v>12</v>
      </c>
      <c r="F45" s="256">
        <v>11</v>
      </c>
      <c r="G45" s="256"/>
      <c r="H45" s="256"/>
      <c r="I45" s="256"/>
      <c r="J45" s="256">
        <v>0.5</v>
      </c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>
        <v>0.5</v>
      </c>
    </row>
    <row r="46" spans="1:22" x14ac:dyDescent="0.25">
      <c r="A46" s="252">
        <v>46155</v>
      </c>
      <c r="B46" s="287" t="s">
        <v>62</v>
      </c>
      <c r="C46" s="253"/>
      <c r="D46" s="256">
        <v>24</v>
      </c>
      <c r="E46" s="222">
        <f t="shared" si="2"/>
        <v>12</v>
      </c>
      <c r="F46" s="256">
        <v>11</v>
      </c>
      <c r="G46" s="256"/>
      <c r="H46" s="256"/>
      <c r="I46" s="256"/>
      <c r="J46" s="256">
        <v>0.5</v>
      </c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>
        <v>0.5</v>
      </c>
    </row>
    <row r="47" spans="1:22" x14ac:dyDescent="0.25">
      <c r="A47" s="252">
        <v>46156</v>
      </c>
      <c r="B47" s="287" t="s">
        <v>61</v>
      </c>
      <c r="C47" s="253"/>
      <c r="D47" s="256">
        <v>1.4</v>
      </c>
      <c r="E47" s="222">
        <f t="shared" si="2"/>
        <v>12</v>
      </c>
      <c r="F47" s="256">
        <v>1.5</v>
      </c>
      <c r="G47" s="256"/>
      <c r="H47" s="256"/>
      <c r="I47" s="256"/>
      <c r="J47" s="256"/>
      <c r="K47" s="256">
        <v>2.5</v>
      </c>
      <c r="L47" s="256"/>
      <c r="M47" s="256"/>
      <c r="N47" s="256"/>
      <c r="O47" s="256"/>
      <c r="P47" s="256"/>
      <c r="Q47" s="256"/>
      <c r="R47" s="256"/>
      <c r="S47" s="256"/>
      <c r="T47" s="256"/>
      <c r="U47" s="256">
        <v>7</v>
      </c>
      <c r="V47" s="256">
        <v>1</v>
      </c>
    </row>
    <row r="48" spans="1:22" x14ac:dyDescent="0.25">
      <c r="A48" s="252">
        <v>46156</v>
      </c>
      <c r="B48" s="287" t="s">
        <v>62</v>
      </c>
      <c r="C48" s="253"/>
      <c r="D48" s="256">
        <v>0</v>
      </c>
      <c r="E48" s="222">
        <f t="shared" si="2"/>
        <v>12</v>
      </c>
      <c r="F48" s="256"/>
      <c r="G48" s="256"/>
      <c r="H48" s="256"/>
      <c r="I48" s="256">
        <v>5</v>
      </c>
      <c r="J48" s="256"/>
      <c r="K48" s="256">
        <v>3.5</v>
      </c>
      <c r="L48" s="256"/>
      <c r="M48" s="256"/>
      <c r="N48" s="256"/>
      <c r="O48" s="256"/>
      <c r="P48" s="256"/>
      <c r="Q48" s="256"/>
      <c r="R48" s="256">
        <v>1.5</v>
      </c>
      <c r="S48" s="256"/>
      <c r="T48" s="256"/>
      <c r="U48" s="256"/>
      <c r="V48" s="256">
        <v>2</v>
      </c>
    </row>
    <row r="49" spans="1:22" x14ac:dyDescent="0.25">
      <c r="A49" s="252">
        <v>46157</v>
      </c>
      <c r="B49" s="286" t="s">
        <v>61</v>
      </c>
      <c r="C49" s="266"/>
      <c r="D49" s="256">
        <v>0</v>
      </c>
      <c r="E49" s="222">
        <f t="shared" si="2"/>
        <v>12</v>
      </c>
      <c r="F49" s="256"/>
      <c r="G49" s="256"/>
      <c r="H49" s="256"/>
      <c r="I49" s="256">
        <v>1</v>
      </c>
      <c r="J49" s="256"/>
      <c r="K49" s="256">
        <v>1</v>
      </c>
      <c r="L49" s="256"/>
      <c r="M49" s="256"/>
      <c r="N49" s="256"/>
      <c r="O49" s="256"/>
      <c r="P49" s="256"/>
      <c r="Q49" s="256"/>
      <c r="R49" s="256"/>
      <c r="S49" s="256"/>
      <c r="T49" s="256"/>
      <c r="U49" s="256">
        <v>9.5</v>
      </c>
      <c r="V49" s="256">
        <v>0.5</v>
      </c>
    </row>
    <row r="50" spans="1:22" x14ac:dyDescent="0.25">
      <c r="A50" s="252">
        <v>46157</v>
      </c>
      <c r="B50" s="286" t="s">
        <v>62</v>
      </c>
      <c r="C50" s="266"/>
      <c r="D50" s="256">
        <v>0</v>
      </c>
      <c r="E50" s="222">
        <f t="shared" si="2"/>
        <v>0</v>
      </c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</row>
  </sheetData>
  <phoneticPr fontId="20" type="noConversion"/>
  <pageMargins left="0.5" right="0.5" top="0.5" bottom="0.5" header="0.5" footer="0.5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0E2E-7591-4926-B6BD-E7C5C1CA1BE4}">
  <dimension ref="A1:BH466"/>
  <sheetViews>
    <sheetView view="pageBreakPreview" topLeftCell="T1" zoomScale="75" zoomScaleNormal="100" zoomScaleSheetLayoutView="75" workbookViewId="0">
      <selection activeCell="AH8" sqref="AH8"/>
    </sheetView>
  </sheetViews>
  <sheetFormatPr defaultColWidth="9.33203125" defaultRowHeight="13.2" x14ac:dyDescent="0.25"/>
  <cols>
    <col min="1" max="1" width="10" style="18" customWidth="1"/>
    <col min="2" max="2" width="6" style="18" customWidth="1"/>
    <col min="3" max="3" width="11.33203125" style="18" customWidth="1"/>
    <col min="4" max="9" width="9.33203125" style="18" customWidth="1"/>
    <col min="10" max="11" width="6.5546875" style="14" customWidth="1"/>
    <col min="12" max="12" width="5.44140625" style="18" customWidth="1"/>
    <col min="13" max="25" width="8.5546875" style="16" customWidth="1"/>
    <col min="26" max="26" width="9.6640625" style="17" bestFit="1" customWidth="1"/>
    <col min="27" max="28" width="9.44140625" style="18" bestFit="1" customWidth="1"/>
    <col min="29" max="29" width="10.5546875" style="18" customWidth="1"/>
    <col min="30" max="30" width="11.44140625" style="18" customWidth="1"/>
    <col min="31" max="31" width="13.44140625" style="18" customWidth="1"/>
    <col min="32" max="32" width="12.33203125" style="18" customWidth="1"/>
    <col min="33" max="33" width="9.6640625" style="18" customWidth="1"/>
    <col min="34" max="34" width="8.33203125" style="18" customWidth="1"/>
    <col min="35" max="35" width="7.44140625" style="18" customWidth="1"/>
    <col min="36" max="36" width="10.44140625" style="18" customWidth="1"/>
    <col min="37" max="37" width="9.44140625" style="18" customWidth="1"/>
    <col min="38" max="38" width="9.44140625" style="18" hidden="1" customWidth="1"/>
    <col min="39" max="39" width="12.44140625" style="18" hidden="1" customWidth="1"/>
    <col min="40" max="40" width="11.44140625" style="18" hidden="1" customWidth="1"/>
    <col min="41" max="41" width="10.6640625" style="18" hidden="1" customWidth="1"/>
    <col min="42" max="42" width="14.44140625" style="18" hidden="1" customWidth="1"/>
    <col min="43" max="43" width="15.44140625" style="18" hidden="1" customWidth="1"/>
    <col min="44" max="44" width="11.44140625" style="18" hidden="1" customWidth="1"/>
    <col min="45" max="45" width="11.5546875" style="18" hidden="1" customWidth="1"/>
    <col min="46" max="46" width="9.44140625" style="18" hidden="1" customWidth="1"/>
    <col min="47" max="47" width="0" style="18" hidden="1" customWidth="1"/>
    <col min="48" max="55" width="9.33203125" style="18" customWidth="1"/>
    <col min="56" max="16384" width="9.33203125" style="18"/>
  </cols>
  <sheetData>
    <row r="1" spans="1:60" ht="15.6" x14ac:dyDescent="0.3">
      <c r="A1" s="10" t="e">
        <f>+#REF!</f>
        <v>#REF!</v>
      </c>
      <c r="B1" s="11"/>
      <c r="C1" s="12"/>
      <c r="J1" s="13"/>
      <c r="L1" s="12"/>
      <c r="M1" s="15"/>
      <c r="AD1" s="38"/>
      <c r="AE1" s="38"/>
      <c r="AF1" s="38"/>
    </row>
    <row r="2" spans="1:60" ht="13.8" x14ac:dyDescent="0.25">
      <c r="A2" s="11" t="e">
        <f>+#REF!</f>
        <v>#REF!</v>
      </c>
      <c r="B2" s="11"/>
      <c r="C2" s="12"/>
      <c r="J2" s="13"/>
      <c r="K2" s="19"/>
      <c r="L2" s="12"/>
      <c r="M2" s="15"/>
      <c r="AD2" s="31"/>
      <c r="AE2" s="31"/>
      <c r="AF2" s="31"/>
      <c r="AG2" s="135" t="s">
        <v>113</v>
      </c>
      <c r="AH2" s="136"/>
      <c r="AI2" s="137"/>
      <c r="AJ2" s="138"/>
      <c r="AK2" s="21"/>
      <c r="AL2" s="21"/>
      <c r="AM2" s="122" t="s">
        <v>95</v>
      </c>
      <c r="AN2" s="21"/>
      <c r="AO2" s="22"/>
      <c r="AP2" s="98" t="e">
        <f>+AC14</f>
        <v>#REF!</v>
      </c>
      <c r="AQ2" s="98" t="e">
        <f>AE14</f>
        <v>#REF!</v>
      </c>
      <c r="AR2" s="21"/>
      <c r="AS2" s="21"/>
      <c r="AT2" s="21"/>
    </row>
    <row r="3" spans="1:60" x14ac:dyDescent="0.25">
      <c r="A3" s="11" t="s">
        <v>0</v>
      </c>
      <c r="B3" s="11" t="e">
        <f>+#REF!</f>
        <v>#REF!</v>
      </c>
      <c r="C3" s="12"/>
      <c r="E3" s="15"/>
      <c r="F3" s="16"/>
      <c r="J3" s="13"/>
      <c r="L3" s="12" t="s">
        <v>83</v>
      </c>
      <c r="M3" s="15" t="e">
        <f>+#REF!</f>
        <v>#REF!</v>
      </c>
      <c r="AB3" s="306" t="s">
        <v>30</v>
      </c>
      <c r="AC3" s="306"/>
      <c r="AD3" s="18">
        <f>+AV52</f>
        <v>0</v>
      </c>
      <c r="AE3" s="18">
        <f>AX52</f>
        <v>0</v>
      </c>
      <c r="AF3" s="18">
        <f>AZ52</f>
        <v>0</v>
      </c>
      <c r="AH3" s="22"/>
      <c r="AM3" s="123" t="str">
        <f>+M5</f>
        <v>To January 31, 2009</v>
      </c>
    </row>
    <row r="4" spans="1:60" x14ac:dyDescent="0.25">
      <c r="A4" s="11"/>
      <c r="B4" s="11"/>
      <c r="C4" s="12"/>
      <c r="E4" s="15"/>
      <c r="F4" s="16"/>
      <c r="J4" s="13"/>
      <c r="K4" s="19"/>
      <c r="L4" s="12"/>
      <c r="M4" s="15"/>
      <c r="AB4" s="306" t="s">
        <v>31</v>
      </c>
      <c r="AC4" s="306"/>
      <c r="AD4" s="18">
        <f>+AW52</f>
        <v>0</v>
      </c>
      <c r="AE4" s="18">
        <f>AY52</f>
        <v>0</v>
      </c>
      <c r="AF4" s="18">
        <f>BA52</f>
        <v>0</v>
      </c>
      <c r="AH4" s="32"/>
    </row>
    <row r="5" spans="1:60" x14ac:dyDescent="0.25">
      <c r="A5" s="11" t="s">
        <v>32</v>
      </c>
      <c r="B5" s="11"/>
      <c r="C5" s="11"/>
      <c r="E5" s="15"/>
      <c r="F5" s="16"/>
      <c r="J5" s="19"/>
      <c r="K5" s="19"/>
      <c r="L5" s="12"/>
      <c r="M5" s="15" t="str">
        <f>+'[1]Invoice '!E12</f>
        <v>To January 31, 2009</v>
      </c>
      <c r="AB5" s="306" t="s">
        <v>33</v>
      </c>
      <c r="AC5" s="306"/>
      <c r="AD5" s="18">
        <f>+AC52</f>
        <v>0</v>
      </c>
      <c r="AE5" s="18">
        <f>AF52</f>
        <v>0</v>
      </c>
      <c r="AF5" s="18">
        <f>AI52</f>
        <v>0</v>
      </c>
      <c r="AH5" s="32"/>
      <c r="AM5" s="96" t="s">
        <v>96</v>
      </c>
      <c r="AN5" s="32">
        <f>AD2</f>
        <v>0</v>
      </c>
      <c r="AO5" s="32">
        <f>AD1</f>
        <v>0</v>
      </c>
    </row>
    <row r="6" spans="1:60" x14ac:dyDescent="0.25">
      <c r="A6" s="11"/>
      <c r="B6" s="11"/>
      <c r="C6" s="11"/>
      <c r="E6" s="33"/>
      <c r="F6" s="34"/>
      <c r="J6" s="19"/>
      <c r="K6" s="19"/>
      <c r="L6" s="12"/>
      <c r="M6" s="33" t="s">
        <v>1</v>
      </c>
      <c r="N6" s="34" t="s">
        <v>2</v>
      </c>
      <c r="AB6" s="306" t="s">
        <v>34</v>
      </c>
      <c r="AC6" s="306"/>
      <c r="AD6" s="18">
        <f>+AD52</f>
        <v>0</v>
      </c>
      <c r="AE6" s="18">
        <f>AG52</f>
        <v>0</v>
      </c>
      <c r="AF6" s="18">
        <f>AJ52</f>
        <v>0</v>
      </c>
      <c r="AM6" s="32"/>
      <c r="AN6" s="32">
        <f>AE2</f>
        <v>0</v>
      </c>
      <c r="AO6" s="32">
        <f>AE1</f>
        <v>0</v>
      </c>
    </row>
    <row r="7" spans="1:60" x14ac:dyDescent="0.25">
      <c r="A7" s="11" t="s">
        <v>35</v>
      </c>
      <c r="B7" s="11"/>
      <c r="C7" s="11"/>
      <c r="E7" s="124"/>
      <c r="F7" s="16"/>
      <c r="J7" s="19"/>
      <c r="K7" s="19"/>
      <c r="L7" s="12"/>
      <c r="M7" s="124">
        <f>SUM(J18:J49)</f>
        <v>0</v>
      </c>
      <c r="N7" s="16">
        <f>+M7*0.3048</f>
        <v>0</v>
      </c>
      <c r="AM7" s="32"/>
      <c r="AN7" s="32">
        <f>AF2</f>
        <v>0</v>
      </c>
      <c r="AO7" s="32">
        <f>AF1</f>
        <v>0</v>
      </c>
    </row>
    <row r="8" spans="1:60" x14ac:dyDescent="0.25">
      <c r="A8" s="11" t="s">
        <v>36</v>
      </c>
      <c r="B8" s="11"/>
      <c r="C8" s="11"/>
      <c r="E8" s="124"/>
      <c r="F8" s="16"/>
      <c r="J8" s="19"/>
      <c r="K8" s="19"/>
      <c r="L8" s="12"/>
      <c r="M8" s="124">
        <f>SUM(K18:K49)</f>
        <v>0</v>
      </c>
      <c r="N8" s="16">
        <f>+M8*0.3048</f>
        <v>0</v>
      </c>
      <c r="AB8" s="306" t="s">
        <v>37</v>
      </c>
      <c r="AC8" s="306"/>
      <c r="AD8" s="35" t="e">
        <f>+AD5/AD3</f>
        <v>#DIV/0!</v>
      </c>
      <c r="AE8" s="35" t="e">
        <f>+AE5/AE3</f>
        <v>#DIV/0!</v>
      </c>
      <c r="AF8" s="35" t="e">
        <f>+AF5/AF3</f>
        <v>#DIV/0!</v>
      </c>
      <c r="AG8" s="35"/>
      <c r="AH8" s="35"/>
      <c r="AI8" s="35"/>
      <c r="AJ8" s="35"/>
      <c r="AK8" s="35"/>
      <c r="AL8" s="35"/>
      <c r="AM8" s="35"/>
      <c r="AP8" s="35"/>
      <c r="AQ8" s="35"/>
      <c r="AR8" s="35"/>
      <c r="AS8" s="35"/>
      <c r="AT8" s="35"/>
    </row>
    <row r="9" spans="1:60" x14ac:dyDescent="0.25">
      <c r="A9" s="11" t="s">
        <v>38</v>
      </c>
      <c r="B9" s="11"/>
      <c r="C9" s="11"/>
      <c r="E9" s="124"/>
      <c r="F9" s="16"/>
      <c r="J9" s="19"/>
      <c r="K9" s="19"/>
      <c r="L9" s="12"/>
      <c r="M9" s="124">
        <f>M7/46</f>
        <v>0</v>
      </c>
      <c r="N9" s="16">
        <f>+M9*0.3048</f>
        <v>0</v>
      </c>
      <c r="AB9" s="306" t="s">
        <v>39</v>
      </c>
      <c r="AC9" s="306"/>
      <c r="AD9" s="35" t="e">
        <f>+AD5/AD4</f>
        <v>#DIV/0!</v>
      </c>
      <c r="AE9" s="35" t="e">
        <f>+AE5/AE4</f>
        <v>#DIV/0!</v>
      </c>
      <c r="AF9" s="35" t="e">
        <f>+AF5/AF4</f>
        <v>#DIV/0!</v>
      </c>
      <c r="AG9" s="35"/>
      <c r="AH9" s="35"/>
      <c r="AI9" s="35"/>
      <c r="AJ9" s="35"/>
      <c r="AK9" s="35"/>
      <c r="AL9" s="35"/>
      <c r="AM9" s="35"/>
      <c r="AP9" s="35"/>
      <c r="AQ9" s="35"/>
      <c r="AR9" s="35"/>
      <c r="AS9" s="35"/>
      <c r="AT9" s="35"/>
    </row>
    <row r="10" spans="1:60" x14ac:dyDescent="0.25">
      <c r="A10" s="11" t="s">
        <v>40</v>
      </c>
      <c r="B10" s="11"/>
      <c r="C10" s="11"/>
      <c r="E10" s="124"/>
      <c r="F10" s="16"/>
      <c r="J10" s="19"/>
      <c r="K10" s="19"/>
      <c r="L10" s="12"/>
      <c r="M10" s="124">
        <f>+M7/32</f>
        <v>0</v>
      </c>
      <c r="N10" s="16">
        <f>+M10*0.3048</f>
        <v>0</v>
      </c>
      <c r="AB10" s="306" t="s">
        <v>41</v>
      </c>
      <c r="AC10" s="306"/>
      <c r="AD10" s="35" t="e">
        <f>+AD6/AD3</f>
        <v>#DIV/0!</v>
      </c>
      <c r="AE10" s="35" t="e">
        <f>+AE6/AE3</f>
        <v>#DIV/0!</v>
      </c>
      <c r="AF10" s="35" t="e">
        <f>+AF6/AF3</f>
        <v>#DIV/0!</v>
      </c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</row>
    <row r="11" spans="1:60" x14ac:dyDescent="0.25">
      <c r="A11" s="11"/>
      <c r="B11" s="11"/>
      <c r="C11" s="11"/>
      <c r="J11" s="19"/>
      <c r="K11" s="19"/>
      <c r="L11" s="12"/>
      <c r="AB11" s="306" t="s">
        <v>42</v>
      </c>
      <c r="AC11" s="306"/>
      <c r="AD11" s="35" t="e">
        <f>+AD6/AD4</f>
        <v>#DIV/0!</v>
      </c>
      <c r="AE11" s="35" t="e">
        <f>+AE6/AE4</f>
        <v>#DIV/0!</v>
      </c>
      <c r="AF11" s="35" t="e">
        <f>+AF6/AF4</f>
        <v>#DIV/0!</v>
      </c>
      <c r="AG11" s="35"/>
      <c r="AH11" s="35"/>
      <c r="AI11" s="35"/>
      <c r="AJ11" s="35"/>
      <c r="AK11" s="35"/>
      <c r="AL11" s="35"/>
      <c r="AP11" s="35"/>
      <c r="AQ11" s="35"/>
      <c r="AR11" s="35"/>
      <c r="AS11" s="35"/>
      <c r="AT11" s="35"/>
    </row>
    <row r="12" spans="1:60" ht="12" customHeight="1" x14ac:dyDescent="0.25">
      <c r="A12" s="31"/>
      <c r="B12" s="31"/>
      <c r="C12" s="31"/>
      <c r="J12" s="36"/>
      <c r="K12" s="36"/>
      <c r="L12" s="31"/>
      <c r="M12" s="34" t="s">
        <v>43</v>
      </c>
      <c r="N12" s="34" t="s">
        <v>44</v>
      </c>
      <c r="O12" s="34" t="s">
        <v>45</v>
      </c>
      <c r="P12" s="34" t="s">
        <v>7</v>
      </c>
      <c r="Q12" s="34" t="s">
        <v>46</v>
      </c>
      <c r="R12" s="34" t="s">
        <v>8</v>
      </c>
      <c r="S12" s="34" t="s">
        <v>9</v>
      </c>
      <c r="T12" s="34" t="s">
        <v>47</v>
      </c>
      <c r="U12" s="34" t="s">
        <v>48</v>
      </c>
      <c r="V12" s="34" t="s">
        <v>10</v>
      </c>
      <c r="W12" s="34" t="s">
        <v>11</v>
      </c>
      <c r="X12" s="34" t="s">
        <v>12</v>
      </c>
      <c r="Y12" s="34" t="s">
        <v>49</v>
      </c>
      <c r="Z12" s="20" t="s">
        <v>50</v>
      </c>
      <c r="AM12" s="35"/>
    </row>
    <row r="13" spans="1:60" ht="12" customHeight="1" x14ac:dyDescent="0.25">
      <c r="A13" s="22" t="s">
        <v>51</v>
      </c>
      <c r="B13" s="31"/>
      <c r="C13" s="31"/>
      <c r="D13" s="37"/>
      <c r="J13" s="36"/>
      <c r="K13" s="36"/>
      <c r="M13" s="34">
        <v>1</v>
      </c>
      <c r="N13" s="34">
        <v>2</v>
      </c>
      <c r="O13" s="34">
        <f t="shared" ref="O13:Y13" si="0">+N13+1</f>
        <v>3</v>
      </c>
      <c r="P13" s="34">
        <f t="shared" si="0"/>
        <v>4</v>
      </c>
      <c r="Q13" s="34">
        <f t="shared" si="0"/>
        <v>5</v>
      </c>
      <c r="R13" s="34">
        <f t="shared" si="0"/>
        <v>6</v>
      </c>
      <c r="S13" s="34">
        <f t="shared" si="0"/>
        <v>7</v>
      </c>
      <c r="T13" s="34">
        <f t="shared" si="0"/>
        <v>8</v>
      </c>
      <c r="U13" s="34">
        <f t="shared" si="0"/>
        <v>9</v>
      </c>
      <c r="V13" s="34">
        <f t="shared" si="0"/>
        <v>10</v>
      </c>
      <c r="W13" s="34">
        <f t="shared" si="0"/>
        <v>11</v>
      </c>
      <c r="X13" s="34">
        <f t="shared" si="0"/>
        <v>12</v>
      </c>
      <c r="Y13" s="34">
        <f t="shared" si="0"/>
        <v>13</v>
      </c>
      <c r="AM13" s="35"/>
    </row>
    <row r="14" spans="1:60" ht="12" customHeight="1" x14ac:dyDescent="0.25">
      <c r="A14" s="38"/>
      <c r="B14" s="31"/>
      <c r="C14" s="31"/>
      <c r="J14" s="36"/>
      <c r="K14" s="36"/>
      <c r="L14" s="39" t="s">
        <v>52</v>
      </c>
      <c r="M14" s="34" t="e">
        <f t="shared" ref="M14:Y14" si="1">+M16*100/$L$16</f>
        <v>#DIV/0!</v>
      </c>
      <c r="N14" s="34" t="e">
        <f t="shared" si="1"/>
        <v>#DIV/0!</v>
      </c>
      <c r="O14" s="34" t="e">
        <f t="shared" si="1"/>
        <v>#DIV/0!</v>
      </c>
      <c r="P14" s="34" t="e">
        <f t="shared" si="1"/>
        <v>#DIV/0!</v>
      </c>
      <c r="Q14" s="34" t="e">
        <f t="shared" si="1"/>
        <v>#DIV/0!</v>
      </c>
      <c r="R14" s="34" t="e">
        <f t="shared" si="1"/>
        <v>#DIV/0!</v>
      </c>
      <c r="S14" s="34" t="e">
        <f t="shared" si="1"/>
        <v>#DIV/0!</v>
      </c>
      <c r="T14" s="34" t="e">
        <f t="shared" si="1"/>
        <v>#DIV/0!</v>
      </c>
      <c r="U14" s="34" t="e">
        <f t="shared" si="1"/>
        <v>#DIV/0!</v>
      </c>
      <c r="V14" s="34" t="e">
        <f t="shared" si="1"/>
        <v>#DIV/0!</v>
      </c>
      <c r="W14" s="34" t="e">
        <f t="shared" si="1"/>
        <v>#DIV/0!</v>
      </c>
      <c r="X14" s="34" t="e">
        <f t="shared" si="1"/>
        <v>#DIV/0!</v>
      </c>
      <c r="Y14" s="34" t="e">
        <f t="shared" si="1"/>
        <v>#DIV/0!</v>
      </c>
      <c r="AB14" s="40" t="s">
        <v>53</v>
      </c>
      <c r="AC14" s="32" t="e">
        <f>+B3</f>
        <v>#REF!</v>
      </c>
      <c r="AE14" s="41" t="e">
        <f>+M3</f>
        <v>#REF!</v>
      </c>
      <c r="AF14" s="22"/>
    </row>
    <row r="15" spans="1:60" ht="12" customHeight="1" x14ac:dyDescent="0.25">
      <c r="A15" s="42" t="s">
        <v>15</v>
      </c>
      <c r="B15" s="32"/>
      <c r="C15" s="32" t="s">
        <v>18</v>
      </c>
      <c r="D15" s="32" t="s">
        <v>84</v>
      </c>
      <c r="J15" s="43" t="s">
        <v>19</v>
      </c>
      <c r="K15" s="43" t="s">
        <v>54</v>
      </c>
      <c r="L15" s="31" t="s">
        <v>55</v>
      </c>
      <c r="AO15" s="38" t="s">
        <v>63</v>
      </c>
      <c r="AP15" s="125">
        <v>1</v>
      </c>
      <c r="AQ15" s="126">
        <f>AJ54</f>
        <v>0</v>
      </c>
    </row>
    <row r="16" spans="1:60" ht="12" customHeight="1" x14ac:dyDescent="0.25">
      <c r="B16" s="18">
        <f>SUM(M16:Z16)-L16</f>
        <v>0</v>
      </c>
      <c r="D16" s="307" t="s">
        <v>85</v>
      </c>
      <c r="E16" s="308"/>
      <c r="F16" s="309"/>
      <c r="G16" s="307" t="s">
        <v>86</v>
      </c>
      <c r="H16" s="308"/>
      <c r="I16" s="310"/>
      <c r="J16" s="14" t="s">
        <v>20</v>
      </c>
      <c r="K16" s="14" t="s">
        <v>20</v>
      </c>
      <c r="L16" s="44">
        <f t="shared" ref="L16:Y16" si="2">SUM(L18:L49)</f>
        <v>0</v>
      </c>
      <c r="M16" s="16">
        <f t="shared" si="2"/>
        <v>0</v>
      </c>
      <c r="N16" s="16">
        <f t="shared" si="2"/>
        <v>0</v>
      </c>
      <c r="O16" s="16">
        <f t="shared" si="2"/>
        <v>0</v>
      </c>
      <c r="P16" s="16">
        <f t="shared" si="2"/>
        <v>0</v>
      </c>
      <c r="Q16" s="16">
        <f t="shared" si="2"/>
        <v>0</v>
      </c>
      <c r="R16" s="16">
        <f t="shared" si="2"/>
        <v>0</v>
      </c>
      <c r="S16" s="16">
        <f t="shared" si="2"/>
        <v>0</v>
      </c>
      <c r="T16" s="16">
        <f t="shared" si="2"/>
        <v>0</v>
      </c>
      <c r="U16" s="16">
        <f t="shared" si="2"/>
        <v>0</v>
      </c>
      <c r="V16" s="16">
        <f t="shared" si="2"/>
        <v>0</v>
      </c>
      <c r="W16" s="16">
        <f t="shared" si="2"/>
        <v>0</v>
      </c>
      <c r="X16" s="16">
        <f t="shared" si="2"/>
        <v>0</v>
      </c>
      <c r="Y16" s="16">
        <f t="shared" si="2"/>
        <v>0</v>
      </c>
      <c r="Z16" s="44"/>
      <c r="AB16" s="311">
        <f>AD2</f>
        <v>0</v>
      </c>
      <c r="AC16" s="311"/>
      <c r="AD16" s="311"/>
      <c r="AE16" s="316">
        <f>AE2</f>
        <v>0</v>
      </c>
      <c r="AF16" s="314"/>
      <c r="AG16" s="315"/>
      <c r="AH16" s="313">
        <f>AF2</f>
        <v>0</v>
      </c>
      <c r="AI16" s="314"/>
      <c r="AJ16" s="315"/>
      <c r="AK16" s="38"/>
      <c r="AL16" s="38"/>
      <c r="AM16" s="119" t="s">
        <v>97</v>
      </c>
      <c r="AN16" s="127" t="s">
        <v>98</v>
      </c>
      <c r="AO16" s="120" t="s">
        <v>99</v>
      </c>
      <c r="AP16" s="120" t="s">
        <v>100</v>
      </c>
      <c r="AQ16" s="120" t="s">
        <v>101</v>
      </c>
      <c r="AR16" s="120" t="s">
        <v>102</v>
      </c>
      <c r="AS16" s="121" t="s">
        <v>103</v>
      </c>
      <c r="AT16" s="38"/>
      <c r="AV16" s="311">
        <f>+AB16</f>
        <v>0</v>
      </c>
      <c r="AW16" s="311"/>
      <c r="AX16" s="311">
        <f>+AE16</f>
        <v>0</v>
      </c>
      <c r="AY16" s="311"/>
      <c r="AZ16" s="312">
        <f>+AH16</f>
        <v>0</v>
      </c>
      <c r="BA16" s="311"/>
      <c r="BB16" s="42"/>
      <c r="BC16" s="311">
        <f>+AB16</f>
        <v>0</v>
      </c>
      <c r="BD16" s="311"/>
      <c r="BE16" s="311">
        <f>+AE16</f>
        <v>0</v>
      </c>
      <c r="BF16" s="311"/>
      <c r="BG16" s="312">
        <f>+AH16</f>
        <v>0</v>
      </c>
      <c r="BH16" s="311"/>
    </row>
    <row r="17" spans="1:60" ht="12" customHeight="1" x14ac:dyDescent="0.25">
      <c r="C17" s="45"/>
      <c r="D17" s="46" t="s">
        <v>87</v>
      </c>
      <c r="E17" s="46" t="s">
        <v>88</v>
      </c>
      <c r="F17" s="46" t="s">
        <v>89</v>
      </c>
      <c r="G17" s="46" t="s">
        <v>87</v>
      </c>
      <c r="H17" s="46" t="s">
        <v>88</v>
      </c>
      <c r="I17" s="47" t="s">
        <v>89</v>
      </c>
      <c r="L17" s="25"/>
      <c r="AB17" s="48" t="s">
        <v>56</v>
      </c>
      <c r="AC17" s="49" t="s">
        <v>57</v>
      </c>
      <c r="AD17" s="49" t="s">
        <v>58</v>
      </c>
      <c r="AE17" s="49" t="s">
        <v>56</v>
      </c>
      <c r="AF17" s="49" t="s">
        <v>57</v>
      </c>
      <c r="AG17" s="49" t="s">
        <v>58</v>
      </c>
      <c r="AH17" s="49" t="s">
        <v>56</v>
      </c>
      <c r="AI17" s="49" t="s">
        <v>57</v>
      </c>
      <c r="AJ17" s="49" t="s">
        <v>58</v>
      </c>
      <c r="AK17" s="128"/>
      <c r="AL17" s="128"/>
      <c r="AM17" s="129"/>
      <c r="AN17" s="129"/>
      <c r="AO17" s="130">
        <v>0.04</v>
      </c>
      <c r="AP17" s="120" t="s">
        <v>104</v>
      </c>
      <c r="AQ17" s="120" t="s">
        <v>105</v>
      </c>
      <c r="AR17" s="129"/>
      <c r="AS17" s="129"/>
      <c r="AT17" s="128"/>
      <c r="AV17" s="49" t="s">
        <v>59</v>
      </c>
      <c r="AW17" s="49" t="s">
        <v>60</v>
      </c>
      <c r="AX17" s="49" t="s">
        <v>59</v>
      </c>
      <c r="AY17" s="49" t="s">
        <v>60</v>
      </c>
      <c r="AZ17" s="49" t="s">
        <v>59</v>
      </c>
      <c r="BA17" s="49" t="s">
        <v>60</v>
      </c>
      <c r="BC17" s="50" t="s">
        <v>90</v>
      </c>
      <c r="BD17" s="50" t="s">
        <v>91</v>
      </c>
      <c r="BE17" s="49" t="s">
        <v>90</v>
      </c>
      <c r="BF17" s="49" t="s">
        <v>91</v>
      </c>
      <c r="BG17" s="49" t="s">
        <v>90</v>
      </c>
      <c r="BH17" s="49" t="s">
        <v>91</v>
      </c>
    </row>
    <row r="18" spans="1:60" ht="12" customHeight="1" x14ac:dyDescent="0.25">
      <c r="A18" s="51">
        <v>39829</v>
      </c>
      <c r="B18" s="52" t="s">
        <v>61</v>
      </c>
      <c r="D18" s="53"/>
      <c r="E18" s="54"/>
      <c r="F18" s="55">
        <f>ROUND(E18/0.3048,0)-ROUND(D18/0.3048,0)</f>
        <v>0</v>
      </c>
      <c r="G18" s="56"/>
      <c r="H18" s="57"/>
      <c r="I18" s="58">
        <f>ROUND(H18/0.3048,0)-ROUND(G18/0.3048,0)</f>
        <v>0</v>
      </c>
      <c r="J18" s="59">
        <f>F18</f>
        <v>0</v>
      </c>
      <c r="K18" s="59">
        <f>I18</f>
        <v>0</v>
      </c>
      <c r="L18" s="24">
        <f t="shared" ref="L18:L49" si="3">SUM(M18:Y18)</f>
        <v>0</v>
      </c>
      <c r="M18" s="24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1"/>
      <c r="AA18" s="62">
        <f t="shared" ref="AA18:AA49" si="4">+A18</f>
        <v>39829</v>
      </c>
      <c r="AB18" s="63">
        <f t="shared" ref="AB18:AB49" si="5">IF(Z18=$AB$16,L18,0)</f>
        <v>0</v>
      </c>
      <c r="AC18" s="18">
        <f t="shared" ref="AC18:AC49" si="6">IF(Z18=$AB$16,J18,0)</f>
        <v>0</v>
      </c>
      <c r="AD18" s="64">
        <f t="shared" ref="AD18:AD51" si="7">IF(Z18=$AB$16,K18,0)</f>
        <v>0</v>
      </c>
      <c r="AE18" s="63">
        <f t="shared" ref="AE18:AE49" si="8">IF(Z18=$AE$16,L18,0)</f>
        <v>0</v>
      </c>
      <c r="AF18" s="18">
        <f t="shared" ref="AF18:AF51" si="9">IF(Z18=$AE$16,J18,0)</f>
        <v>0</v>
      </c>
      <c r="AG18" s="64">
        <f t="shared" ref="AG18:AG49" si="10">IF(Z18=$AE$16,K18,0)</f>
        <v>0</v>
      </c>
      <c r="AH18" s="63">
        <f t="shared" ref="AH18:AH49" si="11">IF(Z18=$AH$16,L18,0)</f>
        <v>0</v>
      </c>
      <c r="AI18" s="18">
        <f t="shared" ref="AI18:AI49" si="12">IF(Z18=$AH$16,J18,0)</f>
        <v>0</v>
      </c>
      <c r="AJ18" s="64">
        <f t="shared" ref="AJ18:AJ49" si="13">IF(Z18=$AH$16,K18,0)</f>
        <v>0</v>
      </c>
      <c r="AL18" s="18">
        <f>AO5</f>
        <v>0</v>
      </c>
      <c r="AM18" s="18">
        <f>AN5</f>
        <v>0</v>
      </c>
      <c r="AN18" s="18">
        <f>IF(AM18=$AB$16,AB52,0)</f>
        <v>0</v>
      </c>
      <c r="AO18" s="18">
        <f>IF(AL18=$AO$15,AN18*4%,0)</f>
        <v>0</v>
      </c>
      <c r="AP18" s="18">
        <f>IF(AM18=$AB$16,IF(AM18=$AB$55,$AD$55*1,0))</f>
        <v>0</v>
      </c>
      <c r="AQ18" s="18">
        <f>IF(AM18=$AQ$15,$AD$54*0.3048*1,0)</f>
        <v>0</v>
      </c>
      <c r="AV18" s="63">
        <f t="shared" ref="AV18:AV49" si="14">IF(AB18&gt;0,1,0)</f>
        <v>0</v>
      </c>
      <c r="AW18" s="64">
        <f t="shared" ref="AW18:AW49" si="15">IF((AC18+AD18)&gt;0,1,0)</f>
        <v>0</v>
      </c>
      <c r="AX18" s="63">
        <f t="shared" ref="AX18:AX49" si="16">IF(AE18&gt;0,1,0)</f>
        <v>0</v>
      </c>
      <c r="AY18" s="64">
        <f t="shared" ref="AY18:AY49" si="17">IF((AF18+AG18)&gt;0,1,0)</f>
        <v>0</v>
      </c>
      <c r="AZ18" s="63">
        <f t="shared" ref="AZ18:AZ49" si="18">IF(AH18&gt;0,1,0)</f>
        <v>0</v>
      </c>
      <c r="BA18" s="64">
        <f t="shared" ref="BA18:BA49" si="19">IF((AI18+AJ18)&gt;0,1,0)</f>
        <v>0</v>
      </c>
      <c r="BB18" s="65"/>
      <c r="BC18" s="66">
        <f>IF(Z18=$BC$16, N18, 0)</f>
        <v>0</v>
      </c>
      <c r="BD18" s="67">
        <f>IF(Z18=$BC$16, O18, 0)</f>
        <v>0</v>
      </c>
      <c r="BE18" s="16">
        <f>IF(Z18=$BE$16, N18, 0)</f>
        <v>0</v>
      </c>
      <c r="BF18" s="16">
        <f>IF(Z18=$BE$16, O18, 0)</f>
        <v>0</v>
      </c>
      <c r="BG18" s="66">
        <f>IF(Z18=$BG$16, N18, 0)</f>
        <v>0</v>
      </c>
      <c r="BH18" s="67">
        <f>IF(Z18=$BG$16, O18, 0)</f>
        <v>0</v>
      </c>
    </row>
    <row r="19" spans="1:60" ht="12" customHeight="1" x14ac:dyDescent="0.25">
      <c r="A19" s="68">
        <v>39829</v>
      </c>
      <c r="B19" s="69" t="s">
        <v>62</v>
      </c>
      <c r="C19" s="26"/>
      <c r="D19" s="70"/>
      <c r="E19" s="71"/>
      <c r="F19" s="72">
        <f>ROUND(E19/0.3048,0)-ROUND(D19/0.3048,0)</f>
        <v>0</v>
      </c>
      <c r="G19" s="73"/>
      <c r="H19" s="71"/>
      <c r="I19" s="74">
        <f>ROUND(H19/0.3048,0)-ROUND(G19/0.3048,0)</f>
        <v>0</v>
      </c>
      <c r="J19" s="75">
        <f>F19</f>
        <v>0</v>
      </c>
      <c r="K19" s="75">
        <f>I19</f>
        <v>0</v>
      </c>
      <c r="L19" s="25">
        <f t="shared" si="3"/>
        <v>0</v>
      </c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45"/>
      <c r="AA19" s="62">
        <f t="shared" si="4"/>
        <v>39829</v>
      </c>
      <c r="AB19" s="63">
        <f t="shared" si="5"/>
        <v>0</v>
      </c>
      <c r="AC19" s="18">
        <f t="shared" si="6"/>
        <v>0</v>
      </c>
      <c r="AD19" s="64">
        <f t="shared" si="7"/>
        <v>0</v>
      </c>
      <c r="AE19" s="63">
        <f t="shared" si="8"/>
        <v>0</v>
      </c>
      <c r="AF19" s="18">
        <f t="shared" si="9"/>
        <v>0</v>
      </c>
      <c r="AG19" s="64">
        <f t="shared" si="10"/>
        <v>0</v>
      </c>
      <c r="AH19" s="63">
        <f t="shared" si="11"/>
        <v>0</v>
      </c>
      <c r="AI19" s="18">
        <f t="shared" si="12"/>
        <v>0</v>
      </c>
      <c r="AJ19" s="64">
        <f t="shared" si="13"/>
        <v>0</v>
      </c>
      <c r="AV19" s="63">
        <f t="shared" si="14"/>
        <v>0</v>
      </c>
      <c r="AW19" s="64">
        <f t="shared" si="15"/>
        <v>0</v>
      </c>
      <c r="AX19" s="63">
        <f t="shared" si="16"/>
        <v>0</v>
      </c>
      <c r="AY19" s="64">
        <f t="shared" si="17"/>
        <v>0</v>
      </c>
      <c r="AZ19" s="63">
        <f t="shared" si="18"/>
        <v>0</v>
      </c>
      <c r="BA19" s="64">
        <f t="shared" si="19"/>
        <v>0</v>
      </c>
      <c r="BB19" s="65"/>
      <c r="BC19" s="77">
        <f t="shared" ref="BC19:BC49" si="20">IF(Z19=$BC$16, N19, 0)</f>
        <v>0</v>
      </c>
      <c r="BD19" s="78">
        <f t="shared" ref="BD19:BD49" si="21">IF(Z19=$BC$16, O19, 0)</f>
        <v>0</v>
      </c>
      <c r="BE19" s="16">
        <f t="shared" ref="BE19:BE49" si="22">IF(Z19=$BE$16, N19, 0)</f>
        <v>0</v>
      </c>
      <c r="BF19" s="16">
        <f t="shared" ref="BF19:BF49" si="23">IF(Z19=$BE$16, O19, 0)</f>
        <v>0</v>
      </c>
      <c r="BG19" s="77">
        <f t="shared" ref="BG19:BG49" si="24">IF(Z19=$BG$16, N19, 0)</f>
        <v>0</v>
      </c>
      <c r="BH19" s="78">
        <f t="shared" ref="BH19:BH49" si="25">IF(Z19=$BG$16, O19, 0)</f>
        <v>0</v>
      </c>
    </row>
    <row r="20" spans="1:60" ht="12" customHeight="1" x14ac:dyDescent="0.25">
      <c r="A20" s="51">
        <f>+A18+1</f>
        <v>39830</v>
      </c>
      <c r="B20" s="52" t="s">
        <v>61</v>
      </c>
      <c r="D20" s="53"/>
      <c r="E20" s="54"/>
      <c r="F20" s="55">
        <f t="shared" ref="F20:F51" si="26">ROUND(E20/0.3048,0)-ROUND(D20/0.3048,0)</f>
        <v>0</v>
      </c>
      <c r="G20" s="53"/>
      <c r="H20" s="54"/>
      <c r="I20" s="79">
        <f t="shared" ref="I20:I49" si="27">ROUND(H20/0.3048,0)-ROUND(G20/0.3048,0)</f>
        <v>0</v>
      </c>
      <c r="J20" s="59">
        <f t="shared" ref="J20:J49" si="28">F20</f>
        <v>0</v>
      </c>
      <c r="K20" s="59">
        <f t="shared" ref="K20:K49" si="29">I20</f>
        <v>0</v>
      </c>
      <c r="L20" s="24">
        <f t="shared" si="3"/>
        <v>0</v>
      </c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1"/>
      <c r="AA20" s="62">
        <f t="shared" si="4"/>
        <v>39830</v>
      </c>
      <c r="AB20" s="63">
        <f t="shared" si="5"/>
        <v>0</v>
      </c>
      <c r="AC20" s="18">
        <f t="shared" si="6"/>
        <v>0</v>
      </c>
      <c r="AD20" s="64">
        <f t="shared" si="7"/>
        <v>0</v>
      </c>
      <c r="AE20" s="63">
        <f t="shared" si="8"/>
        <v>0</v>
      </c>
      <c r="AF20" s="18">
        <f t="shared" si="9"/>
        <v>0</v>
      </c>
      <c r="AG20" s="64">
        <f t="shared" si="10"/>
        <v>0</v>
      </c>
      <c r="AH20" s="63">
        <f t="shared" si="11"/>
        <v>0</v>
      </c>
      <c r="AI20" s="18">
        <f t="shared" si="12"/>
        <v>0</v>
      </c>
      <c r="AJ20" s="64">
        <f t="shared" si="13"/>
        <v>0</v>
      </c>
      <c r="AV20" s="63">
        <f t="shared" si="14"/>
        <v>0</v>
      </c>
      <c r="AW20" s="64">
        <f t="shared" si="15"/>
        <v>0</v>
      </c>
      <c r="AX20" s="63">
        <f t="shared" si="16"/>
        <v>0</v>
      </c>
      <c r="AY20" s="64">
        <f t="shared" si="17"/>
        <v>0</v>
      </c>
      <c r="AZ20" s="63">
        <f t="shared" si="18"/>
        <v>0</v>
      </c>
      <c r="BA20" s="64">
        <f t="shared" si="19"/>
        <v>0</v>
      </c>
      <c r="BB20" s="65"/>
      <c r="BC20" s="77">
        <f t="shared" si="20"/>
        <v>0</v>
      </c>
      <c r="BD20" s="78">
        <f t="shared" si="21"/>
        <v>0</v>
      </c>
      <c r="BE20" s="16">
        <f t="shared" si="22"/>
        <v>0</v>
      </c>
      <c r="BF20" s="16">
        <f t="shared" si="23"/>
        <v>0</v>
      </c>
      <c r="BG20" s="77">
        <f t="shared" si="24"/>
        <v>0</v>
      </c>
      <c r="BH20" s="78">
        <f t="shared" si="25"/>
        <v>0</v>
      </c>
    </row>
    <row r="21" spans="1:60" ht="12" customHeight="1" x14ac:dyDescent="0.25">
      <c r="A21" s="68">
        <f>+A19+1</f>
        <v>39830</v>
      </c>
      <c r="B21" s="69" t="s">
        <v>62</v>
      </c>
      <c r="C21" s="26"/>
      <c r="D21" s="70"/>
      <c r="E21" s="71"/>
      <c r="F21" s="72">
        <f t="shared" si="26"/>
        <v>0</v>
      </c>
      <c r="G21" s="73"/>
      <c r="H21" s="71"/>
      <c r="I21" s="74">
        <f t="shared" si="27"/>
        <v>0</v>
      </c>
      <c r="J21" s="75">
        <f t="shared" si="28"/>
        <v>0</v>
      </c>
      <c r="K21" s="75">
        <f t="shared" si="29"/>
        <v>0</v>
      </c>
      <c r="L21" s="25">
        <f t="shared" si="3"/>
        <v>0</v>
      </c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45"/>
      <c r="AA21" s="62">
        <f t="shared" si="4"/>
        <v>39830</v>
      </c>
      <c r="AB21" s="63">
        <f t="shared" si="5"/>
        <v>0</v>
      </c>
      <c r="AC21" s="18">
        <f t="shared" si="6"/>
        <v>0</v>
      </c>
      <c r="AD21" s="64">
        <f t="shared" si="7"/>
        <v>0</v>
      </c>
      <c r="AE21" s="63">
        <f t="shared" si="8"/>
        <v>0</v>
      </c>
      <c r="AF21" s="18">
        <f t="shared" si="9"/>
        <v>0</v>
      </c>
      <c r="AG21" s="64">
        <f t="shared" si="10"/>
        <v>0</v>
      </c>
      <c r="AH21" s="63">
        <f t="shared" si="11"/>
        <v>0</v>
      </c>
      <c r="AI21" s="18">
        <f t="shared" si="12"/>
        <v>0</v>
      </c>
      <c r="AJ21" s="64">
        <f t="shared" si="13"/>
        <v>0</v>
      </c>
      <c r="AV21" s="63">
        <f t="shared" si="14"/>
        <v>0</v>
      </c>
      <c r="AW21" s="64">
        <f t="shared" si="15"/>
        <v>0</v>
      </c>
      <c r="AX21" s="63">
        <f t="shared" si="16"/>
        <v>0</v>
      </c>
      <c r="AY21" s="64">
        <f t="shared" si="17"/>
        <v>0</v>
      </c>
      <c r="AZ21" s="63">
        <f t="shared" si="18"/>
        <v>0</v>
      </c>
      <c r="BA21" s="64">
        <f t="shared" si="19"/>
        <v>0</v>
      </c>
      <c r="BB21" s="65"/>
      <c r="BC21" s="77">
        <f t="shared" si="20"/>
        <v>0</v>
      </c>
      <c r="BD21" s="78">
        <f t="shared" si="21"/>
        <v>0</v>
      </c>
      <c r="BE21" s="16">
        <f t="shared" si="22"/>
        <v>0</v>
      </c>
      <c r="BF21" s="16">
        <f t="shared" si="23"/>
        <v>0</v>
      </c>
      <c r="BG21" s="77">
        <f t="shared" si="24"/>
        <v>0</v>
      </c>
      <c r="BH21" s="78">
        <f t="shared" si="25"/>
        <v>0</v>
      </c>
    </row>
    <row r="22" spans="1:60" ht="12" customHeight="1" x14ac:dyDescent="0.25">
      <c r="A22" s="51">
        <f>+A20+1</f>
        <v>39831</v>
      </c>
      <c r="B22" s="52" t="s">
        <v>61</v>
      </c>
      <c r="C22" s="23"/>
      <c r="D22" s="53"/>
      <c r="E22" s="54"/>
      <c r="F22" s="55">
        <f t="shared" si="26"/>
        <v>0</v>
      </c>
      <c r="G22" s="53"/>
      <c r="H22" s="54"/>
      <c r="I22" s="79">
        <f t="shared" si="27"/>
        <v>0</v>
      </c>
      <c r="J22" s="59">
        <f t="shared" si="28"/>
        <v>0</v>
      </c>
      <c r="K22" s="59">
        <f t="shared" si="29"/>
        <v>0</v>
      </c>
      <c r="L22" s="24">
        <f t="shared" si="3"/>
        <v>0</v>
      </c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1"/>
      <c r="AA22" s="62">
        <f t="shared" si="4"/>
        <v>39831</v>
      </c>
      <c r="AB22" s="63">
        <f t="shared" si="5"/>
        <v>0</v>
      </c>
      <c r="AC22" s="18">
        <f t="shared" si="6"/>
        <v>0</v>
      </c>
      <c r="AD22" s="64">
        <f t="shared" si="7"/>
        <v>0</v>
      </c>
      <c r="AE22" s="63">
        <f t="shared" si="8"/>
        <v>0</v>
      </c>
      <c r="AF22" s="18">
        <f t="shared" si="9"/>
        <v>0</v>
      </c>
      <c r="AG22" s="64">
        <f t="shared" si="10"/>
        <v>0</v>
      </c>
      <c r="AH22" s="63">
        <f t="shared" si="11"/>
        <v>0</v>
      </c>
      <c r="AI22" s="18">
        <f t="shared" si="12"/>
        <v>0</v>
      </c>
      <c r="AJ22" s="64">
        <f t="shared" si="13"/>
        <v>0</v>
      </c>
      <c r="AV22" s="63">
        <f t="shared" si="14"/>
        <v>0</v>
      </c>
      <c r="AW22" s="64">
        <f t="shared" si="15"/>
        <v>0</v>
      </c>
      <c r="AX22" s="63">
        <f t="shared" si="16"/>
        <v>0</v>
      </c>
      <c r="AY22" s="64">
        <f t="shared" si="17"/>
        <v>0</v>
      </c>
      <c r="AZ22" s="63">
        <f t="shared" si="18"/>
        <v>0</v>
      </c>
      <c r="BA22" s="64">
        <f t="shared" si="19"/>
        <v>0</v>
      </c>
      <c r="BB22" s="65"/>
      <c r="BC22" s="77">
        <f t="shared" si="20"/>
        <v>0</v>
      </c>
      <c r="BD22" s="78">
        <f t="shared" si="21"/>
        <v>0</v>
      </c>
      <c r="BE22" s="16">
        <f t="shared" si="22"/>
        <v>0</v>
      </c>
      <c r="BF22" s="16">
        <f t="shared" si="23"/>
        <v>0</v>
      </c>
      <c r="BG22" s="77">
        <f t="shared" si="24"/>
        <v>0</v>
      </c>
      <c r="BH22" s="78">
        <f t="shared" si="25"/>
        <v>0</v>
      </c>
    </row>
    <row r="23" spans="1:60" ht="12" customHeight="1" x14ac:dyDescent="0.25">
      <c r="A23" s="68">
        <f>+A21+1</f>
        <v>39831</v>
      </c>
      <c r="B23" s="69" t="s">
        <v>62</v>
      </c>
      <c r="C23" s="26"/>
      <c r="D23" s="70"/>
      <c r="E23" s="71"/>
      <c r="F23" s="72">
        <f t="shared" si="26"/>
        <v>0</v>
      </c>
      <c r="G23" s="73"/>
      <c r="H23" s="71"/>
      <c r="I23" s="74">
        <f t="shared" si="27"/>
        <v>0</v>
      </c>
      <c r="J23" s="75">
        <f t="shared" si="28"/>
        <v>0</v>
      </c>
      <c r="K23" s="75">
        <f t="shared" si="29"/>
        <v>0</v>
      </c>
      <c r="L23" s="25">
        <f t="shared" si="3"/>
        <v>0</v>
      </c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45"/>
      <c r="AA23" s="62">
        <f t="shared" si="4"/>
        <v>39831</v>
      </c>
      <c r="AB23" s="63">
        <f t="shared" si="5"/>
        <v>0</v>
      </c>
      <c r="AC23" s="18">
        <f t="shared" si="6"/>
        <v>0</v>
      </c>
      <c r="AD23" s="64">
        <f t="shared" si="7"/>
        <v>0</v>
      </c>
      <c r="AE23" s="63">
        <f t="shared" si="8"/>
        <v>0</v>
      </c>
      <c r="AF23" s="18">
        <f t="shared" si="9"/>
        <v>0</v>
      </c>
      <c r="AG23" s="64">
        <f t="shared" si="10"/>
        <v>0</v>
      </c>
      <c r="AH23" s="63">
        <f t="shared" si="11"/>
        <v>0</v>
      </c>
      <c r="AI23" s="18">
        <f t="shared" si="12"/>
        <v>0</v>
      </c>
      <c r="AJ23" s="64">
        <f t="shared" si="13"/>
        <v>0</v>
      </c>
      <c r="AL23" s="18">
        <f>AO6</f>
        <v>0</v>
      </c>
      <c r="AM23" s="18">
        <f>AN6</f>
        <v>0</v>
      </c>
      <c r="AN23" s="18">
        <f>IF(AM23=$AE$16,AE52,0)</f>
        <v>0</v>
      </c>
      <c r="AO23" s="18">
        <f>IF(AL23=$AO$15,AN23*4%,0)</f>
        <v>0</v>
      </c>
      <c r="AP23" s="18">
        <f>IF(AM23=$AE$16,IF(AM23=$AB$56,$AD$56*1,0))</f>
        <v>0</v>
      </c>
      <c r="AQ23" s="18">
        <f>IF(AM23=$AQ$15,$AD$54*0.3048*1,0)</f>
        <v>0</v>
      </c>
      <c r="AV23" s="63">
        <f t="shared" si="14"/>
        <v>0</v>
      </c>
      <c r="AW23" s="64">
        <f t="shared" si="15"/>
        <v>0</v>
      </c>
      <c r="AX23" s="63">
        <f t="shared" si="16"/>
        <v>0</v>
      </c>
      <c r="AY23" s="64">
        <f t="shared" si="17"/>
        <v>0</v>
      </c>
      <c r="AZ23" s="63">
        <f t="shared" si="18"/>
        <v>0</v>
      </c>
      <c r="BA23" s="64">
        <f t="shared" si="19"/>
        <v>0</v>
      </c>
      <c r="BB23" s="65"/>
      <c r="BC23" s="77">
        <f t="shared" si="20"/>
        <v>0</v>
      </c>
      <c r="BD23" s="78">
        <f t="shared" si="21"/>
        <v>0</v>
      </c>
      <c r="BE23" s="16">
        <f t="shared" si="22"/>
        <v>0</v>
      </c>
      <c r="BF23" s="16">
        <f t="shared" si="23"/>
        <v>0</v>
      </c>
      <c r="BG23" s="77">
        <f t="shared" si="24"/>
        <v>0</v>
      </c>
      <c r="BH23" s="78">
        <f t="shared" si="25"/>
        <v>0</v>
      </c>
    </row>
    <row r="24" spans="1:60" ht="12" customHeight="1" x14ac:dyDescent="0.25">
      <c r="A24" s="51">
        <f>+A22+1</f>
        <v>39832</v>
      </c>
      <c r="B24" s="52" t="s">
        <v>61</v>
      </c>
      <c r="C24" s="23"/>
      <c r="D24" s="53"/>
      <c r="E24" s="54"/>
      <c r="F24" s="55">
        <f t="shared" si="26"/>
        <v>0</v>
      </c>
      <c r="G24" s="53"/>
      <c r="H24" s="54"/>
      <c r="I24" s="79">
        <f t="shared" si="27"/>
        <v>0</v>
      </c>
      <c r="J24" s="59">
        <f t="shared" si="28"/>
        <v>0</v>
      </c>
      <c r="K24" s="59">
        <f t="shared" si="29"/>
        <v>0</v>
      </c>
      <c r="L24" s="24">
        <f t="shared" si="3"/>
        <v>0</v>
      </c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  <c r="AA24" s="62">
        <f t="shared" si="4"/>
        <v>39832</v>
      </c>
      <c r="AB24" s="63">
        <f t="shared" si="5"/>
        <v>0</v>
      </c>
      <c r="AC24" s="18">
        <f t="shared" si="6"/>
        <v>0</v>
      </c>
      <c r="AD24" s="64">
        <f t="shared" si="7"/>
        <v>0</v>
      </c>
      <c r="AE24" s="63">
        <f t="shared" si="8"/>
        <v>0</v>
      </c>
      <c r="AF24" s="18">
        <f t="shared" si="9"/>
        <v>0</v>
      </c>
      <c r="AG24" s="64">
        <f t="shared" si="10"/>
        <v>0</v>
      </c>
      <c r="AH24" s="63">
        <f t="shared" si="11"/>
        <v>0</v>
      </c>
      <c r="AI24" s="18">
        <f t="shared" si="12"/>
        <v>0</v>
      </c>
      <c r="AJ24" s="64">
        <f t="shared" si="13"/>
        <v>0</v>
      </c>
      <c r="AV24" s="63">
        <f t="shared" si="14"/>
        <v>0</v>
      </c>
      <c r="AW24" s="64">
        <f t="shared" si="15"/>
        <v>0</v>
      </c>
      <c r="AX24" s="63">
        <f t="shared" si="16"/>
        <v>0</v>
      </c>
      <c r="AY24" s="64">
        <f t="shared" si="17"/>
        <v>0</v>
      </c>
      <c r="AZ24" s="63">
        <f t="shared" si="18"/>
        <v>0</v>
      </c>
      <c r="BA24" s="64">
        <f t="shared" si="19"/>
        <v>0</v>
      </c>
      <c r="BB24" s="65"/>
      <c r="BC24" s="77">
        <f t="shared" si="20"/>
        <v>0</v>
      </c>
      <c r="BD24" s="78">
        <f t="shared" si="21"/>
        <v>0</v>
      </c>
      <c r="BE24" s="16">
        <f t="shared" si="22"/>
        <v>0</v>
      </c>
      <c r="BF24" s="16">
        <f t="shared" si="23"/>
        <v>0</v>
      </c>
      <c r="BG24" s="77">
        <f t="shared" si="24"/>
        <v>0</v>
      </c>
      <c r="BH24" s="78">
        <f t="shared" si="25"/>
        <v>0</v>
      </c>
    </row>
    <row r="25" spans="1:60" ht="12" customHeight="1" x14ac:dyDescent="0.25">
      <c r="A25" s="68">
        <f t="shared" ref="A25:A49" si="30">+A23+1</f>
        <v>39832</v>
      </c>
      <c r="B25" s="69" t="s">
        <v>62</v>
      </c>
      <c r="C25" s="26"/>
      <c r="D25" s="70"/>
      <c r="E25" s="71"/>
      <c r="F25" s="72">
        <f t="shared" si="26"/>
        <v>0</v>
      </c>
      <c r="G25" s="73"/>
      <c r="H25" s="71"/>
      <c r="I25" s="74">
        <f t="shared" si="27"/>
        <v>0</v>
      </c>
      <c r="J25" s="75">
        <f t="shared" si="28"/>
        <v>0</v>
      </c>
      <c r="K25" s="75">
        <f t="shared" si="29"/>
        <v>0</v>
      </c>
      <c r="L25" s="25">
        <f t="shared" si="3"/>
        <v>0</v>
      </c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45"/>
      <c r="AA25" s="62">
        <f t="shared" si="4"/>
        <v>39832</v>
      </c>
      <c r="AB25" s="63">
        <f t="shared" si="5"/>
        <v>0</v>
      </c>
      <c r="AC25" s="18">
        <f t="shared" si="6"/>
        <v>0</v>
      </c>
      <c r="AD25" s="64">
        <f t="shared" si="7"/>
        <v>0</v>
      </c>
      <c r="AE25" s="63">
        <f t="shared" si="8"/>
        <v>0</v>
      </c>
      <c r="AF25" s="18">
        <f t="shared" si="9"/>
        <v>0</v>
      </c>
      <c r="AG25" s="64">
        <f t="shared" si="10"/>
        <v>0</v>
      </c>
      <c r="AH25" s="63">
        <f t="shared" si="11"/>
        <v>0</v>
      </c>
      <c r="AI25" s="18">
        <f t="shared" si="12"/>
        <v>0</v>
      </c>
      <c r="AJ25" s="64">
        <f t="shared" si="13"/>
        <v>0</v>
      </c>
      <c r="AV25" s="63">
        <f t="shared" si="14"/>
        <v>0</v>
      </c>
      <c r="AW25" s="64">
        <f t="shared" si="15"/>
        <v>0</v>
      </c>
      <c r="AX25" s="63">
        <f t="shared" si="16"/>
        <v>0</v>
      </c>
      <c r="AY25" s="64">
        <f t="shared" si="17"/>
        <v>0</v>
      </c>
      <c r="AZ25" s="63">
        <f t="shared" si="18"/>
        <v>0</v>
      </c>
      <c r="BA25" s="64">
        <f t="shared" si="19"/>
        <v>0</v>
      </c>
      <c r="BB25" s="65"/>
      <c r="BC25" s="77">
        <f t="shared" si="20"/>
        <v>0</v>
      </c>
      <c r="BD25" s="78">
        <f t="shared" si="21"/>
        <v>0</v>
      </c>
      <c r="BE25" s="16">
        <f t="shared" si="22"/>
        <v>0</v>
      </c>
      <c r="BF25" s="16">
        <f t="shared" si="23"/>
        <v>0</v>
      </c>
      <c r="BG25" s="77">
        <f t="shared" si="24"/>
        <v>0</v>
      </c>
      <c r="BH25" s="78">
        <f t="shared" si="25"/>
        <v>0</v>
      </c>
    </row>
    <row r="26" spans="1:60" ht="12" customHeight="1" x14ac:dyDescent="0.25">
      <c r="A26" s="51">
        <f t="shared" si="30"/>
        <v>39833</v>
      </c>
      <c r="B26" s="52" t="s">
        <v>61</v>
      </c>
      <c r="C26" s="23"/>
      <c r="D26" s="53"/>
      <c r="E26" s="54"/>
      <c r="F26" s="55">
        <f t="shared" si="26"/>
        <v>0</v>
      </c>
      <c r="G26" s="53"/>
      <c r="H26" s="54"/>
      <c r="I26" s="79">
        <f t="shared" si="27"/>
        <v>0</v>
      </c>
      <c r="J26" s="59">
        <f t="shared" si="28"/>
        <v>0</v>
      </c>
      <c r="K26" s="59">
        <f t="shared" si="29"/>
        <v>0</v>
      </c>
      <c r="L26" s="24">
        <f t="shared" si="3"/>
        <v>0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1"/>
      <c r="AA26" s="62">
        <f t="shared" si="4"/>
        <v>39833</v>
      </c>
      <c r="AB26" s="63">
        <f t="shared" si="5"/>
        <v>0</v>
      </c>
      <c r="AC26" s="18">
        <f t="shared" si="6"/>
        <v>0</v>
      </c>
      <c r="AD26" s="64">
        <f t="shared" si="7"/>
        <v>0</v>
      </c>
      <c r="AE26" s="63">
        <f t="shared" si="8"/>
        <v>0</v>
      </c>
      <c r="AF26" s="18">
        <f t="shared" si="9"/>
        <v>0</v>
      </c>
      <c r="AG26" s="64">
        <f t="shared" si="10"/>
        <v>0</v>
      </c>
      <c r="AH26" s="63">
        <f t="shared" si="11"/>
        <v>0</v>
      </c>
      <c r="AI26" s="18">
        <f t="shared" si="12"/>
        <v>0</v>
      </c>
      <c r="AJ26" s="64">
        <f t="shared" si="13"/>
        <v>0</v>
      </c>
      <c r="AV26" s="63">
        <f t="shared" si="14"/>
        <v>0</v>
      </c>
      <c r="AW26" s="64">
        <f t="shared" si="15"/>
        <v>0</v>
      </c>
      <c r="AX26" s="63">
        <f t="shared" si="16"/>
        <v>0</v>
      </c>
      <c r="AY26" s="64">
        <f t="shared" si="17"/>
        <v>0</v>
      </c>
      <c r="AZ26" s="63">
        <f t="shared" si="18"/>
        <v>0</v>
      </c>
      <c r="BA26" s="64">
        <f t="shared" si="19"/>
        <v>0</v>
      </c>
      <c r="BB26" s="65"/>
      <c r="BC26" s="77">
        <f t="shared" si="20"/>
        <v>0</v>
      </c>
      <c r="BD26" s="78">
        <f t="shared" si="21"/>
        <v>0</v>
      </c>
      <c r="BE26" s="16">
        <f t="shared" si="22"/>
        <v>0</v>
      </c>
      <c r="BF26" s="16">
        <f t="shared" si="23"/>
        <v>0</v>
      </c>
      <c r="BG26" s="77">
        <f t="shared" si="24"/>
        <v>0</v>
      </c>
      <c r="BH26" s="78">
        <f t="shared" si="25"/>
        <v>0</v>
      </c>
    </row>
    <row r="27" spans="1:60" ht="12" customHeight="1" x14ac:dyDescent="0.25">
      <c r="A27" s="68">
        <f t="shared" si="30"/>
        <v>39833</v>
      </c>
      <c r="B27" s="69" t="s">
        <v>62</v>
      </c>
      <c r="C27" s="26"/>
      <c r="D27" s="70"/>
      <c r="E27" s="71"/>
      <c r="F27" s="72">
        <f t="shared" si="26"/>
        <v>0</v>
      </c>
      <c r="G27" s="73"/>
      <c r="H27" s="71"/>
      <c r="I27" s="74">
        <f t="shared" si="27"/>
        <v>0</v>
      </c>
      <c r="J27" s="75">
        <f t="shared" si="28"/>
        <v>0</v>
      </c>
      <c r="K27" s="75">
        <f t="shared" si="29"/>
        <v>0</v>
      </c>
      <c r="L27" s="25">
        <f t="shared" si="3"/>
        <v>0</v>
      </c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45"/>
      <c r="AA27" s="62">
        <f t="shared" si="4"/>
        <v>39833</v>
      </c>
      <c r="AB27" s="63">
        <f t="shared" si="5"/>
        <v>0</v>
      </c>
      <c r="AC27" s="18">
        <f t="shared" si="6"/>
        <v>0</v>
      </c>
      <c r="AD27" s="64">
        <f t="shared" si="7"/>
        <v>0</v>
      </c>
      <c r="AE27" s="63">
        <f t="shared" si="8"/>
        <v>0</v>
      </c>
      <c r="AF27" s="18">
        <f t="shared" si="9"/>
        <v>0</v>
      </c>
      <c r="AG27" s="64">
        <f t="shared" si="10"/>
        <v>0</v>
      </c>
      <c r="AH27" s="63">
        <f t="shared" si="11"/>
        <v>0</v>
      </c>
      <c r="AI27" s="18">
        <f t="shared" si="12"/>
        <v>0</v>
      </c>
      <c r="AJ27" s="64">
        <f t="shared" si="13"/>
        <v>0</v>
      </c>
      <c r="AV27" s="63">
        <f t="shared" si="14"/>
        <v>0</v>
      </c>
      <c r="AW27" s="64">
        <f t="shared" si="15"/>
        <v>0</v>
      </c>
      <c r="AX27" s="63">
        <f t="shared" si="16"/>
        <v>0</v>
      </c>
      <c r="AY27" s="64">
        <f t="shared" si="17"/>
        <v>0</v>
      </c>
      <c r="AZ27" s="63">
        <f t="shared" si="18"/>
        <v>0</v>
      </c>
      <c r="BA27" s="64">
        <f t="shared" si="19"/>
        <v>0</v>
      </c>
      <c r="BB27" s="65"/>
      <c r="BC27" s="77">
        <f t="shared" si="20"/>
        <v>0</v>
      </c>
      <c r="BD27" s="78">
        <f t="shared" si="21"/>
        <v>0</v>
      </c>
      <c r="BE27" s="16">
        <f t="shared" si="22"/>
        <v>0</v>
      </c>
      <c r="BF27" s="16">
        <f t="shared" si="23"/>
        <v>0</v>
      </c>
      <c r="BG27" s="77">
        <f t="shared" si="24"/>
        <v>0</v>
      </c>
      <c r="BH27" s="78">
        <f t="shared" si="25"/>
        <v>0</v>
      </c>
    </row>
    <row r="28" spans="1:60" ht="12" customHeight="1" x14ac:dyDescent="0.25">
      <c r="A28" s="51">
        <f t="shared" si="30"/>
        <v>39834</v>
      </c>
      <c r="B28" s="52" t="s">
        <v>61</v>
      </c>
      <c r="D28" s="53"/>
      <c r="E28" s="54"/>
      <c r="F28" s="55">
        <f t="shared" si="26"/>
        <v>0</v>
      </c>
      <c r="G28" s="53"/>
      <c r="H28" s="54"/>
      <c r="I28" s="79">
        <f t="shared" si="27"/>
        <v>0</v>
      </c>
      <c r="J28" s="59">
        <f t="shared" si="28"/>
        <v>0</v>
      </c>
      <c r="K28" s="59">
        <f t="shared" si="29"/>
        <v>0</v>
      </c>
      <c r="L28" s="24">
        <f t="shared" si="3"/>
        <v>0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1"/>
      <c r="AA28" s="62">
        <f t="shared" si="4"/>
        <v>39834</v>
      </c>
      <c r="AB28" s="63">
        <f t="shared" si="5"/>
        <v>0</v>
      </c>
      <c r="AC28" s="18">
        <f t="shared" si="6"/>
        <v>0</v>
      </c>
      <c r="AD28" s="64">
        <f t="shared" si="7"/>
        <v>0</v>
      </c>
      <c r="AE28" s="63">
        <f t="shared" si="8"/>
        <v>0</v>
      </c>
      <c r="AF28" s="18">
        <f t="shared" si="9"/>
        <v>0</v>
      </c>
      <c r="AG28" s="64">
        <f t="shared" si="10"/>
        <v>0</v>
      </c>
      <c r="AH28" s="63">
        <f t="shared" si="11"/>
        <v>0</v>
      </c>
      <c r="AI28" s="18">
        <f t="shared" si="12"/>
        <v>0</v>
      </c>
      <c r="AJ28" s="64">
        <f t="shared" si="13"/>
        <v>0</v>
      </c>
      <c r="AV28" s="63">
        <f t="shared" si="14"/>
        <v>0</v>
      </c>
      <c r="AW28" s="64">
        <f t="shared" si="15"/>
        <v>0</v>
      </c>
      <c r="AX28" s="63">
        <f t="shared" si="16"/>
        <v>0</v>
      </c>
      <c r="AY28" s="64">
        <f t="shared" si="17"/>
        <v>0</v>
      </c>
      <c r="AZ28" s="63">
        <f t="shared" si="18"/>
        <v>0</v>
      </c>
      <c r="BA28" s="64">
        <f t="shared" si="19"/>
        <v>0</v>
      </c>
      <c r="BB28" s="65"/>
      <c r="BC28" s="77">
        <f t="shared" si="20"/>
        <v>0</v>
      </c>
      <c r="BD28" s="78">
        <f t="shared" si="21"/>
        <v>0</v>
      </c>
      <c r="BE28" s="16">
        <f t="shared" si="22"/>
        <v>0</v>
      </c>
      <c r="BF28" s="16">
        <f t="shared" si="23"/>
        <v>0</v>
      </c>
      <c r="BG28" s="77">
        <f t="shared" si="24"/>
        <v>0</v>
      </c>
      <c r="BH28" s="78">
        <f t="shared" si="25"/>
        <v>0</v>
      </c>
    </row>
    <row r="29" spans="1:60" ht="12" customHeight="1" x14ac:dyDescent="0.25">
      <c r="A29" s="68">
        <f t="shared" si="30"/>
        <v>39834</v>
      </c>
      <c r="B29" s="69" t="s">
        <v>62</v>
      </c>
      <c r="C29" s="26"/>
      <c r="D29" s="70"/>
      <c r="E29" s="71"/>
      <c r="F29" s="72">
        <f t="shared" si="26"/>
        <v>0</v>
      </c>
      <c r="G29" s="73"/>
      <c r="H29" s="71"/>
      <c r="I29" s="74">
        <f t="shared" si="27"/>
        <v>0</v>
      </c>
      <c r="J29" s="75">
        <f t="shared" si="28"/>
        <v>0</v>
      </c>
      <c r="K29" s="75">
        <f t="shared" si="29"/>
        <v>0</v>
      </c>
      <c r="L29" s="25">
        <f t="shared" si="3"/>
        <v>0</v>
      </c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45"/>
      <c r="AA29" s="62">
        <f t="shared" si="4"/>
        <v>39834</v>
      </c>
      <c r="AB29" s="63">
        <f t="shared" si="5"/>
        <v>0</v>
      </c>
      <c r="AC29" s="18">
        <f t="shared" si="6"/>
        <v>0</v>
      </c>
      <c r="AD29" s="64">
        <f t="shared" si="7"/>
        <v>0</v>
      </c>
      <c r="AE29" s="63">
        <f t="shared" si="8"/>
        <v>0</v>
      </c>
      <c r="AF29" s="18">
        <f t="shared" si="9"/>
        <v>0</v>
      </c>
      <c r="AG29" s="64">
        <f t="shared" si="10"/>
        <v>0</v>
      </c>
      <c r="AH29" s="63">
        <f t="shared" si="11"/>
        <v>0</v>
      </c>
      <c r="AI29" s="18">
        <f t="shared" si="12"/>
        <v>0</v>
      </c>
      <c r="AJ29" s="64">
        <f t="shared" si="13"/>
        <v>0</v>
      </c>
      <c r="AL29" s="18">
        <f>AO7</f>
        <v>0</v>
      </c>
      <c r="AM29" s="18">
        <f>AN7</f>
        <v>0</v>
      </c>
      <c r="AN29" s="18">
        <f>IF(AM29=$AH$16,AH52,0)</f>
        <v>0</v>
      </c>
      <c r="AO29" s="18">
        <f>IF(AL29=$AO$15,AN29*4%,0)</f>
        <v>0</v>
      </c>
      <c r="AP29" s="18">
        <f>IF(AM29=$AH$16,IF(AM29=$AB$57,$AD$57*1,0))</f>
        <v>0</v>
      </c>
      <c r="AQ29" s="18">
        <f>IF(AM29=$AQ$15,$AD$54*0.3048*1,0)</f>
        <v>0</v>
      </c>
      <c r="AV29" s="63">
        <f t="shared" si="14"/>
        <v>0</v>
      </c>
      <c r="AW29" s="64">
        <f t="shared" si="15"/>
        <v>0</v>
      </c>
      <c r="AX29" s="63">
        <f t="shared" si="16"/>
        <v>0</v>
      </c>
      <c r="AY29" s="64">
        <f t="shared" si="17"/>
        <v>0</v>
      </c>
      <c r="AZ29" s="63">
        <f t="shared" si="18"/>
        <v>0</v>
      </c>
      <c r="BA29" s="64">
        <f t="shared" si="19"/>
        <v>0</v>
      </c>
      <c r="BB29" s="65"/>
      <c r="BC29" s="77">
        <f t="shared" si="20"/>
        <v>0</v>
      </c>
      <c r="BD29" s="78">
        <f t="shared" si="21"/>
        <v>0</v>
      </c>
      <c r="BE29" s="16">
        <f t="shared" si="22"/>
        <v>0</v>
      </c>
      <c r="BF29" s="16">
        <f t="shared" si="23"/>
        <v>0</v>
      </c>
      <c r="BG29" s="77">
        <f t="shared" si="24"/>
        <v>0</v>
      </c>
      <c r="BH29" s="78">
        <f t="shared" si="25"/>
        <v>0</v>
      </c>
    </row>
    <row r="30" spans="1:60" ht="12" customHeight="1" x14ac:dyDescent="0.25">
      <c r="A30" s="51">
        <f t="shared" si="30"/>
        <v>39835</v>
      </c>
      <c r="B30" s="52" t="s">
        <v>61</v>
      </c>
      <c r="C30" s="23"/>
      <c r="D30" s="53"/>
      <c r="E30" s="54"/>
      <c r="F30" s="55">
        <f t="shared" si="26"/>
        <v>0</v>
      </c>
      <c r="G30" s="53"/>
      <c r="H30" s="54"/>
      <c r="I30" s="79">
        <f t="shared" si="27"/>
        <v>0</v>
      </c>
      <c r="J30" s="59">
        <f t="shared" si="28"/>
        <v>0</v>
      </c>
      <c r="K30" s="59">
        <f t="shared" si="29"/>
        <v>0</v>
      </c>
      <c r="L30" s="24">
        <f t="shared" si="3"/>
        <v>0</v>
      </c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1"/>
      <c r="AA30" s="62">
        <f t="shared" si="4"/>
        <v>39835</v>
      </c>
      <c r="AB30" s="63">
        <f t="shared" si="5"/>
        <v>0</v>
      </c>
      <c r="AC30" s="18">
        <f t="shared" si="6"/>
        <v>0</v>
      </c>
      <c r="AD30" s="64">
        <f t="shared" si="7"/>
        <v>0</v>
      </c>
      <c r="AE30" s="63">
        <f t="shared" si="8"/>
        <v>0</v>
      </c>
      <c r="AF30" s="18">
        <f t="shared" si="9"/>
        <v>0</v>
      </c>
      <c r="AG30" s="64">
        <f t="shared" si="10"/>
        <v>0</v>
      </c>
      <c r="AH30" s="63">
        <f t="shared" si="11"/>
        <v>0</v>
      </c>
      <c r="AI30" s="18">
        <f t="shared" si="12"/>
        <v>0</v>
      </c>
      <c r="AJ30" s="64">
        <f t="shared" si="13"/>
        <v>0</v>
      </c>
      <c r="AV30" s="63">
        <f t="shared" si="14"/>
        <v>0</v>
      </c>
      <c r="AW30" s="64">
        <f t="shared" si="15"/>
        <v>0</v>
      </c>
      <c r="AX30" s="63">
        <f t="shared" si="16"/>
        <v>0</v>
      </c>
      <c r="AY30" s="64">
        <f t="shared" si="17"/>
        <v>0</v>
      </c>
      <c r="AZ30" s="63">
        <f t="shared" si="18"/>
        <v>0</v>
      </c>
      <c r="BA30" s="64">
        <f t="shared" si="19"/>
        <v>0</v>
      </c>
      <c r="BB30" s="65"/>
      <c r="BC30" s="77">
        <f t="shared" si="20"/>
        <v>0</v>
      </c>
      <c r="BD30" s="78">
        <f t="shared" si="21"/>
        <v>0</v>
      </c>
      <c r="BE30" s="16">
        <f t="shared" si="22"/>
        <v>0</v>
      </c>
      <c r="BF30" s="16">
        <f t="shared" si="23"/>
        <v>0</v>
      </c>
      <c r="BG30" s="77">
        <f t="shared" si="24"/>
        <v>0</v>
      </c>
      <c r="BH30" s="78">
        <f t="shared" si="25"/>
        <v>0</v>
      </c>
    </row>
    <row r="31" spans="1:60" ht="12" customHeight="1" x14ac:dyDescent="0.25">
      <c r="A31" s="68">
        <f t="shared" si="30"/>
        <v>39835</v>
      </c>
      <c r="B31" s="69" t="s">
        <v>62</v>
      </c>
      <c r="C31" s="26"/>
      <c r="D31" s="70"/>
      <c r="E31" s="71"/>
      <c r="F31" s="72">
        <f t="shared" si="26"/>
        <v>0</v>
      </c>
      <c r="G31" s="73"/>
      <c r="H31" s="71"/>
      <c r="I31" s="74">
        <f t="shared" si="27"/>
        <v>0</v>
      </c>
      <c r="J31" s="75">
        <f t="shared" si="28"/>
        <v>0</v>
      </c>
      <c r="K31" s="75">
        <f t="shared" si="29"/>
        <v>0</v>
      </c>
      <c r="L31" s="25">
        <f t="shared" si="3"/>
        <v>0</v>
      </c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45"/>
      <c r="AA31" s="62">
        <f t="shared" si="4"/>
        <v>39835</v>
      </c>
      <c r="AB31" s="63">
        <f t="shared" si="5"/>
        <v>0</v>
      </c>
      <c r="AC31" s="18">
        <f t="shared" si="6"/>
        <v>0</v>
      </c>
      <c r="AD31" s="64">
        <f t="shared" si="7"/>
        <v>0</v>
      </c>
      <c r="AE31" s="63">
        <f t="shared" si="8"/>
        <v>0</v>
      </c>
      <c r="AF31" s="18">
        <f t="shared" si="9"/>
        <v>0</v>
      </c>
      <c r="AG31" s="64">
        <f t="shared" si="10"/>
        <v>0</v>
      </c>
      <c r="AH31" s="63">
        <f t="shared" si="11"/>
        <v>0</v>
      </c>
      <c r="AI31" s="18">
        <f t="shared" si="12"/>
        <v>0</v>
      </c>
      <c r="AJ31" s="64">
        <f t="shared" si="13"/>
        <v>0</v>
      </c>
      <c r="AV31" s="63">
        <f t="shared" si="14"/>
        <v>0</v>
      </c>
      <c r="AW31" s="64">
        <f t="shared" si="15"/>
        <v>0</v>
      </c>
      <c r="AX31" s="63">
        <f t="shared" si="16"/>
        <v>0</v>
      </c>
      <c r="AY31" s="64">
        <f t="shared" si="17"/>
        <v>0</v>
      </c>
      <c r="AZ31" s="63">
        <f t="shared" si="18"/>
        <v>0</v>
      </c>
      <c r="BA31" s="64">
        <f t="shared" si="19"/>
        <v>0</v>
      </c>
      <c r="BB31" s="65"/>
      <c r="BC31" s="77">
        <f t="shared" si="20"/>
        <v>0</v>
      </c>
      <c r="BD31" s="78">
        <f t="shared" si="21"/>
        <v>0</v>
      </c>
      <c r="BE31" s="16">
        <f t="shared" si="22"/>
        <v>0</v>
      </c>
      <c r="BF31" s="16">
        <f t="shared" si="23"/>
        <v>0</v>
      </c>
      <c r="BG31" s="77">
        <f t="shared" si="24"/>
        <v>0</v>
      </c>
      <c r="BH31" s="78">
        <f t="shared" si="25"/>
        <v>0</v>
      </c>
    </row>
    <row r="32" spans="1:60" ht="12" customHeight="1" x14ac:dyDescent="0.25">
      <c r="A32" s="51">
        <f t="shared" si="30"/>
        <v>39836</v>
      </c>
      <c r="B32" s="52" t="s">
        <v>61</v>
      </c>
      <c r="C32" s="23"/>
      <c r="D32" s="53"/>
      <c r="E32" s="54"/>
      <c r="F32" s="55">
        <f t="shared" si="26"/>
        <v>0</v>
      </c>
      <c r="G32" s="53"/>
      <c r="H32" s="54"/>
      <c r="I32" s="79">
        <f t="shared" si="27"/>
        <v>0</v>
      </c>
      <c r="J32" s="59">
        <f t="shared" si="28"/>
        <v>0</v>
      </c>
      <c r="K32" s="59">
        <f t="shared" si="29"/>
        <v>0</v>
      </c>
      <c r="L32" s="24">
        <f t="shared" si="3"/>
        <v>0</v>
      </c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1"/>
      <c r="AA32" s="62">
        <f t="shared" si="4"/>
        <v>39836</v>
      </c>
      <c r="AB32" s="63">
        <f t="shared" si="5"/>
        <v>0</v>
      </c>
      <c r="AC32" s="18">
        <f t="shared" si="6"/>
        <v>0</v>
      </c>
      <c r="AD32" s="64">
        <f t="shared" si="7"/>
        <v>0</v>
      </c>
      <c r="AE32" s="63">
        <f t="shared" si="8"/>
        <v>0</v>
      </c>
      <c r="AF32" s="18">
        <f t="shared" si="9"/>
        <v>0</v>
      </c>
      <c r="AG32" s="64">
        <f t="shared" si="10"/>
        <v>0</v>
      </c>
      <c r="AH32" s="63">
        <f t="shared" si="11"/>
        <v>0</v>
      </c>
      <c r="AI32" s="18">
        <f t="shared" si="12"/>
        <v>0</v>
      </c>
      <c r="AJ32" s="64">
        <f t="shared" si="13"/>
        <v>0</v>
      </c>
      <c r="AV32" s="63">
        <f t="shared" si="14"/>
        <v>0</v>
      </c>
      <c r="AW32" s="64">
        <f t="shared" si="15"/>
        <v>0</v>
      </c>
      <c r="AX32" s="63">
        <f t="shared" si="16"/>
        <v>0</v>
      </c>
      <c r="AY32" s="64">
        <f t="shared" si="17"/>
        <v>0</v>
      </c>
      <c r="AZ32" s="63">
        <f t="shared" si="18"/>
        <v>0</v>
      </c>
      <c r="BA32" s="64">
        <f t="shared" si="19"/>
        <v>0</v>
      </c>
      <c r="BB32" s="65"/>
      <c r="BC32" s="77">
        <f t="shared" si="20"/>
        <v>0</v>
      </c>
      <c r="BD32" s="78">
        <f t="shared" si="21"/>
        <v>0</v>
      </c>
      <c r="BE32" s="16">
        <f t="shared" si="22"/>
        <v>0</v>
      </c>
      <c r="BF32" s="16">
        <f t="shared" si="23"/>
        <v>0</v>
      </c>
      <c r="BG32" s="77">
        <f t="shared" si="24"/>
        <v>0</v>
      </c>
      <c r="BH32" s="78">
        <f t="shared" si="25"/>
        <v>0</v>
      </c>
    </row>
    <row r="33" spans="1:60" ht="12" customHeight="1" x14ac:dyDescent="0.25">
      <c r="A33" s="68">
        <f t="shared" si="30"/>
        <v>39836</v>
      </c>
      <c r="B33" s="69" t="s">
        <v>62</v>
      </c>
      <c r="D33" s="70"/>
      <c r="E33" s="71"/>
      <c r="F33" s="72">
        <f t="shared" si="26"/>
        <v>0</v>
      </c>
      <c r="G33" s="73"/>
      <c r="H33" s="71"/>
      <c r="I33" s="74">
        <f t="shared" si="27"/>
        <v>0</v>
      </c>
      <c r="J33" s="75">
        <f t="shared" si="28"/>
        <v>0</v>
      </c>
      <c r="K33" s="75">
        <f t="shared" si="29"/>
        <v>0</v>
      </c>
      <c r="L33" s="25">
        <f t="shared" si="3"/>
        <v>0</v>
      </c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45"/>
      <c r="AA33" s="62">
        <f t="shared" si="4"/>
        <v>39836</v>
      </c>
      <c r="AB33" s="63">
        <f t="shared" si="5"/>
        <v>0</v>
      </c>
      <c r="AC33" s="18">
        <f t="shared" si="6"/>
        <v>0</v>
      </c>
      <c r="AD33" s="64">
        <f t="shared" si="7"/>
        <v>0</v>
      </c>
      <c r="AE33" s="63">
        <f t="shared" si="8"/>
        <v>0</v>
      </c>
      <c r="AF33" s="18">
        <f t="shared" si="9"/>
        <v>0</v>
      </c>
      <c r="AG33" s="64">
        <f t="shared" si="10"/>
        <v>0</v>
      </c>
      <c r="AH33" s="63">
        <f t="shared" si="11"/>
        <v>0</v>
      </c>
      <c r="AI33" s="18">
        <f t="shared" si="12"/>
        <v>0</v>
      </c>
      <c r="AJ33" s="64">
        <f t="shared" si="13"/>
        <v>0</v>
      </c>
      <c r="AV33" s="63">
        <f t="shared" si="14"/>
        <v>0</v>
      </c>
      <c r="AW33" s="64">
        <f t="shared" si="15"/>
        <v>0</v>
      </c>
      <c r="AX33" s="63">
        <f t="shared" si="16"/>
        <v>0</v>
      </c>
      <c r="AY33" s="64">
        <f t="shared" si="17"/>
        <v>0</v>
      </c>
      <c r="AZ33" s="63">
        <f t="shared" si="18"/>
        <v>0</v>
      </c>
      <c r="BA33" s="64">
        <f t="shared" si="19"/>
        <v>0</v>
      </c>
      <c r="BB33" s="65"/>
      <c r="BC33" s="77">
        <f t="shared" si="20"/>
        <v>0</v>
      </c>
      <c r="BD33" s="78">
        <f t="shared" si="21"/>
        <v>0</v>
      </c>
      <c r="BE33" s="16">
        <f t="shared" si="22"/>
        <v>0</v>
      </c>
      <c r="BF33" s="16">
        <f t="shared" si="23"/>
        <v>0</v>
      </c>
      <c r="BG33" s="77">
        <f t="shared" si="24"/>
        <v>0</v>
      </c>
      <c r="BH33" s="78">
        <f t="shared" si="25"/>
        <v>0</v>
      </c>
    </row>
    <row r="34" spans="1:60" ht="12" customHeight="1" x14ac:dyDescent="0.25">
      <c r="A34" s="51">
        <f t="shared" si="30"/>
        <v>39837</v>
      </c>
      <c r="B34" s="52" t="s">
        <v>61</v>
      </c>
      <c r="C34" s="23"/>
      <c r="D34" s="53"/>
      <c r="E34" s="54"/>
      <c r="F34" s="55">
        <f t="shared" si="26"/>
        <v>0</v>
      </c>
      <c r="G34" s="53"/>
      <c r="H34" s="54"/>
      <c r="I34" s="79">
        <f t="shared" si="27"/>
        <v>0</v>
      </c>
      <c r="J34" s="59">
        <f t="shared" si="28"/>
        <v>0</v>
      </c>
      <c r="K34" s="59">
        <f t="shared" si="29"/>
        <v>0</v>
      </c>
      <c r="L34" s="24">
        <f t="shared" si="3"/>
        <v>0</v>
      </c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1"/>
      <c r="AA34" s="62">
        <f t="shared" si="4"/>
        <v>39837</v>
      </c>
      <c r="AB34" s="63">
        <f t="shared" si="5"/>
        <v>0</v>
      </c>
      <c r="AC34" s="18">
        <f t="shared" si="6"/>
        <v>0</v>
      </c>
      <c r="AD34" s="64">
        <f t="shared" si="7"/>
        <v>0</v>
      </c>
      <c r="AE34" s="63">
        <f t="shared" si="8"/>
        <v>0</v>
      </c>
      <c r="AF34" s="18">
        <f t="shared" si="9"/>
        <v>0</v>
      </c>
      <c r="AG34" s="64">
        <f t="shared" si="10"/>
        <v>0</v>
      </c>
      <c r="AH34" s="63">
        <f t="shared" si="11"/>
        <v>0</v>
      </c>
      <c r="AI34" s="18">
        <f t="shared" si="12"/>
        <v>0</v>
      </c>
      <c r="AJ34" s="64">
        <f t="shared" si="13"/>
        <v>0</v>
      </c>
      <c r="AM34" s="45"/>
      <c r="AN34" s="45"/>
      <c r="AO34" s="45"/>
      <c r="AP34" s="45"/>
      <c r="AQ34" s="45"/>
      <c r="AR34" s="45"/>
      <c r="AS34" s="45"/>
      <c r="AV34" s="63">
        <f t="shared" si="14"/>
        <v>0</v>
      </c>
      <c r="AW34" s="64">
        <f t="shared" si="15"/>
        <v>0</v>
      </c>
      <c r="AX34" s="63">
        <f t="shared" si="16"/>
        <v>0</v>
      </c>
      <c r="AY34" s="64">
        <f t="shared" si="17"/>
        <v>0</v>
      </c>
      <c r="AZ34" s="63">
        <f t="shared" si="18"/>
        <v>0</v>
      </c>
      <c r="BA34" s="64">
        <f t="shared" si="19"/>
        <v>0</v>
      </c>
      <c r="BB34" s="65"/>
      <c r="BC34" s="77">
        <f t="shared" si="20"/>
        <v>0</v>
      </c>
      <c r="BD34" s="78">
        <f t="shared" si="21"/>
        <v>0</v>
      </c>
      <c r="BE34" s="16">
        <f t="shared" si="22"/>
        <v>0</v>
      </c>
      <c r="BF34" s="16">
        <f t="shared" si="23"/>
        <v>0</v>
      </c>
      <c r="BG34" s="77">
        <f t="shared" si="24"/>
        <v>0</v>
      </c>
      <c r="BH34" s="78">
        <f t="shared" si="25"/>
        <v>0</v>
      </c>
    </row>
    <row r="35" spans="1:60" ht="12" customHeight="1" x14ac:dyDescent="0.25">
      <c r="A35" s="68">
        <f t="shared" si="30"/>
        <v>39837</v>
      </c>
      <c r="B35" s="69" t="s">
        <v>62</v>
      </c>
      <c r="C35" s="26"/>
      <c r="D35" s="70"/>
      <c r="E35" s="71"/>
      <c r="F35" s="72">
        <f t="shared" si="26"/>
        <v>0</v>
      </c>
      <c r="G35" s="73"/>
      <c r="H35" s="71"/>
      <c r="I35" s="74">
        <f t="shared" si="27"/>
        <v>0</v>
      </c>
      <c r="J35" s="75">
        <f t="shared" si="28"/>
        <v>0</v>
      </c>
      <c r="K35" s="75">
        <f t="shared" si="29"/>
        <v>0</v>
      </c>
      <c r="L35" s="25">
        <f t="shared" si="3"/>
        <v>0</v>
      </c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45"/>
      <c r="AA35" s="62">
        <f t="shared" si="4"/>
        <v>39837</v>
      </c>
      <c r="AB35" s="63">
        <f t="shared" si="5"/>
        <v>0</v>
      </c>
      <c r="AC35" s="18">
        <f t="shared" si="6"/>
        <v>0</v>
      </c>
      <c r="AD35" s="64">
        <f t="shared" si="7"/>
        <v>0</v>
      </c>
      <c r="AE35" s="63">
        <f t="shared" si="8"/>
        <v>0</v>
      </c>
      <c r="AF35" s="18">
        <f t="shared" si="9"/>
        <v>0</v>
      </c>
      <c r="AG35" s="64">
        <f t="shared" si="10"/>
        <v>0</v>
      </c>
      <c r="AH35" s="63">
        <f t="shared" si="11"/>
        <v>0</v>
      </c>
      <c r="AI35" s="18">
        <f t="shared" si="12"/>
        <v>0</v>
      </c>
      <c r="AJ35" s="64">
        <f t="shared" si="13"/>
        <v>0</v>
      </c>
      <c r="AV35" s="63">
        <f t="shared" si="14"/>
        <v>0</v>
      </c>
      <c r="AW35" s="64">
        <f t="shared" si="15"/>
        <v>0</v>
      </c>
      <c r="AX35" s="63">
        <f t="shared" si="16"/>
        <v>0</v>
      </c>
      <c r="AY35" s="64">
        <f t="shared" si="17"/>
        <v>0</v>
      </c>
      <c r="AZ35" s="63">
        <f t="shared" si="18"/>
        <v>0</v>
      </c>
      <c r="BA35" s="64">
        <f t="shared" si="19"/>
        <v>0</v>
      </c>
      <c r="BB35" s="65"/>
      <c r="BC35" s="77">
        <f t="shared" si="20"/>
        <v>0</v>
      </c>
      <c r="BD35" s="78">
        <f t="shared" si="21"/>
        <v>0</v>
      </c>
      <c r="BE35" s="16">
        <f t="shared" si="22"/>
        <v>0</v>
      </c>
      <c r="BF35" s="16">
        <f t="shared" si="23"/>
        <v>0</v>
      </c>
      <c r="BG35" s="77">
        <f t="shared" si="24"/>
        <v>0</v>
      </c>
      <c r="BH35" s="78">
        <f t="shared" si="25"/>
        <v>0</v>
      </c>
    </row>
    <row r="36" spans="1:60" ht="12" customHeight="1" x14ac:dyDescent="0.25">
      <c r="A36" s="51">
        <f t="shared" si="30"/>
        <v>39838</v>
      </c>
      <c r="B36" s="52" t="s">
        <v>61</v>
      </c>
      <c r="C36" s="23"/>
      <c r="D36" s="53"/>
      <c r="E36" s="54"/>
      <c r="F36" s="55">
        <f t="shared" si="26"/>
        <v>0</v>
      </c>
      <c r="G36" s="53"/>
      <c r="H36" s="54"/>
      <c r="I36" s="79">
        <f t="shared" si="27"/>
        <v>0</v>
      </c>
      <c r="J36" s="59">
        <f t="shared" si="28"/>
        <v>0</v>
      </c>
      <c r="K36" s="59">
        <f t="shared" si="29"/>
        <v>0</v>
      </c>
      <c r="L36" s="24">
        <f t="shared" si="3"/>
        <v>0</v>
      </c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1"/>
      <c r="AA36" s="62">
        <f t="shared" si="4"/>
        <v>39838</v>
      </c>
      <c r="AB36" s="63">
        <f t="shared" si="5"/>
        <v>0</v>
      </c>
      <c r="AC36" s="18">
        <f t="shared" si="6"/>
        <v>0</v>
      </c>
      <c r="AD36" s="64">
        <f t="shared" si="7"/>
        <v>0</v>
      </c>
      <c r="AE36" s="63">
        <f t="shared" si="8"/>
        <v>0</v>
      </c>
      <c r="AF36" s="18">
        <f t="shared" si="9"/>
        <v>0</v>
      </c>
      <c r="AG36" s="64">
        <f t="shared" si="10"/>
        <v>0</v>
      </c>
      <c r="AH36" s="63">
        <f t="shared" si="11"/>
        <v>0</v>
      </c>
      <c r="AI36" s="18">
        <f t="shared" si="12"/>
        <v>0</v>
      </c>
      <c r="AJ36" s="64">
        <f t="shared" si="13"/>
        <v>0</v>
      </c>
      <c r="AV36" s="63">
        <f t="shared" si="14"/>
        <v>0</v>
      </c>
      <c r="AW36" s="64">
        <f t="shared" si="15"/>
        <v>0</v>
      </c>
      <c r="AX36" s="63">
        <f t="shared" si="16"/>
        <v>0</v>
      </c>
      <c r="AY36" s="64">
        <f t="shared" si="17"/>
        <v>0</v>
      </c>
      <c r="AZ36" s="63">
        <f t="shared" si="18"/>
        <v>0</v>
      </c>
      <c r="BA36" s="64">
        <f t="shared" si="19"/>
        <v>0</v>
      </c>
      <c r="BB36" s="65"/>
      <c r="BC36" s="77">
        <f t="shared" si="20"/>
        <v>0</v>
      </c>
      <c r="BD36" s="78">
        <f t="shared" si="21"/>
        <v>0</v>
      </c>
      <c r="BE36" s="16">
        <f t="shared" si="22"/>
        <v>0</v>
      </c>
      <c r="BF36" s="16">
        <f t="shared" si="23"/>
        <v>0</v>
      </c>
      <c r="BG36" s="77">
        <f t="shared" si="24"/>
        <v>0</v>
      </c>
      <c r="BH36" s="78">
        <f t="shared" si="25"/>
        <v>0</v>
      </c>
    </row>
    <row r="37" spans="1:60" ht="12" customHeight="1" x14ac:dyDescent="0.25">
      <c r="A37" s="68">
        <f t="shared" si="30"/>
        <v>39838</v>
      </c>
      <c r="B37" s="69" t="s">
        <v>62</v>
      </c>
      <c r="C37" s="26"/>
      <c r="D37" s="70"/>
      <c r="E37" s="71"/>
      <c r="F37" s="72">
        <f t="shared" si="26"/>
        <v>0</v>
      </c>
      <c r="G37" s="73"/>
      <c r="H37" s="71"/>
      <c r="I37" s="74">
        <f t="shared" si="27"/>
        <v>0</v>
      </c>
      <c r="J37" s="75">
        <f t="shared" si="28"/>
        <v>0</v>
      </c>
      <c r="K37" s="75">
        <f t="shared" si="29"/>
        <v>0</v>
      </c>
      <c r="L37" s="25">
        <f t="shared" si="3"/>
        <v>0</v>
      </c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45"/>
      <c r="AA37" s="62">
        <f t="shared" si="4"/>
        <v>39838</v>
      </c>
      <c r="AB37" s="63">
        <f t="shared" si="5"/>
        <v>0</v>
      </c>
      <c r="AC37" s="18">
        <f t="shared" si="6"/>
        <v>0</v>
      </c>
      <c r="AD37" s="64">
        <f t="shared" si="7"/>
        <v>0</v>
      </c>
      <c r="AE37" s="63">
        <f t="shared" si="8"/>
        <v>0</v>
      </c>
      <c r="AF37" s="18">
        <f t="shared" si="9"/>
        <v>0</v>
      </c>
      <c r="AG37" s="64">
        <f t="shared" si="10"/>
        <v>0</v>
      </c>
      <c r="AH37" s="63">
        <f t="shared" si="11"/>
        <v>0</v>
      </c>
      <c r="AI37" s="18">
        <f t="shared" si="12"/>
        <v>0</v>
      </c>
      <c r="AJ37" s="64">
        <f t="shared" si="13"/>
        <v>0</v>
      </c>
      <c r="AV37" s="63">
        <f t="shared" si="14"/>
        <v>0</v>
      </c>
      <c r="AW37" s="64">
        <f t="shared" si="15"/>
        <v>0</v>
      </c>
      <c r="AX37" s="63">
        <f t="shared" si="16"/>
        <v>0</v>
      </c>
      <c r="AY37" s="64">
        <f t="shared" si="17"/>
        <v>0</v>
      </c>
      <c r="AZ37" s="63">
        <f t="shared" si="18"/>
        <v>0</v>
      </c>
      <c r="BA37" s="64">
        <f t="shared" si="19"/>
        <v>0</v>
      </c>
      <c r="BB37" s="65"/>
      <c r="BC37" s="77">
        <f t="shared" si="20"/>
        <v>0</v>
      </c>
      <c r="BD37" s="78">
        <f t="shared" si="21"/>
        <v>0</v>
      </c>
      <c r="BE37" s="16">
        <f t="shared" si="22"/>
        <v>0</v>
      </c>
      <c r="BF37" s="16">
        <f t="shared" si="23"/>
        <v>0</v>
      </c>
      <c r="BG37" s="77">
        <f t="shared" si="24"/>
        <v>0</v>
      </c>
      <c r="BH37" s="78">
        <f t="shared" si="25"/>
        <v>0</v>
      </c>
    </row>
    <row r="38" spans="1:60" ht="12" customHeight="1" x14ac:dyDescent="0.25">
      <c r="A38" s="51">
        <f t="shared" si="30"/>
        <v>39839</v>
      </c>
      <c r="B38" s="52" t="s">
        <v>61</v>
      </c>
      <c r="C38" s="23"/>
      <c r="D38" s="53"/>
      <c r="E38" s="54"/>
      <c r="F38" s="55">
        <f t="shared" si="26"/>
        <v>0</v>
      </c>
      <c r="G38" s="53"/>
      <c r="H38" s="54"/>
      <c r="I38" s="79">
        <f t="shared" si="27"/>
        <v>0</v>
      </c>
      <c r="J38" s="59">
        <f t="shared" si="28"/>
        <v>0</v>
      </c>
      <c r="K38" s="59">
        <f t="shared" si="29"/>
        <v>0</v>
      </c>
      <c r="L38" s="24">
        <f t="shared" si="3"/>
        <v>0</v>
      </c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1"/>
      <c r="AA38" s="62">
        <f t="shared" si="4"/>
        <v>39839</v>
      </c>
      <c r="AB38" s="63">
        <f t="shared" si="5"/>
        <v>0</v>
      </c>
      <c r="AC38" s="18">
        <f t="shared" si="6"/>
        <v>0</v>
      </c>
      <c r="AD38" s="64">
        <f t="shared" si="7"/>
        <v>0</v>
      </c>
      <c r="AE38" s="63">
        <f t="shared" si="8"/>
        <v>0</v>
      </c>
      <c r="AF38" s="18">
        <f t="shared" si="9"/>
        <v>0</v>
      </c>
      <c r="AG38" s="64">
        <f t="shared" si="10"/>
        <v>0</v>
      </c>
      <c r="AH38" s="63">
        <f t="shared" si="11"/>
        <v>0</v>
      </c>
      <c r="AI38" s="18">
        <f t="shared" si="12"/>
        <v>0</v>
      </c>
      <c r="AJ38" s="64">
        <f t="shared" si="13"/>
        <v>0</v>
      </c>
      <c r="AV38" s="63">
        <f t="shared" si="14"/>
        <v>0</v>
      </c>
      <c r="AW38" s="64">
        <f t="shared" si="15"/>
        <v>0</v>
      </c>
      <c r="AX38" s="63">
        <f t="shared" si="16"/>
        <v>0</v>
      </c>
      <c r="AY38" s="64">
        <f t="shared" si="17"/>
        <v>0</v>
      </c>
      <c r="AZ38" s="63">
        <f t="shared" si="18"/>
        <v>0</v>
      </c>
      <c r="BA38" s="64">
        <f t="shared" si="19"/>
        <v>0</v>
      </c>
      <c r="BB38" s="65"/>
      <c r="BC38" s="77">
        <f t="shared" si="20"/>
        <v>0</v>
      </c>
      <c r="BD38" s="78">
        <f t="shared" si="21"/>
        <v>0</v>
      </c>
      <c r="BE38" s="16">
        <f t="shared" si="22"/>
        <v>0</v>
      </c>
      <c r="BF38" s="16">
        <f t="shared" si="23"/>
        <v>0</v>
      </c>
      <c r="BG38" s="77">
        <f t="shared" si="24"/>
        <v>0</v>
      </c>
      <c r="BH38" s="78">
        <f t="shared" si="25"/>
        <v>0</v>
      </c>
    </row>
    <row r="39" spans="1:60" ht="12" customHeight="1" x14ac:dyDescent="0.25">
      <c r="A39" s="68">
        <f t="shared" si="30"/>
        <v>39839</v>
      </c>
      <c r="B39" s="69" t="s">
        <v>62</v>
      </c>
      <c r="C39" s="26"/>
      <c r="D39" s="70"/>
      <c r="E39" s="71"/>
      <c r="F39" s="72">
        <f t="shared" si="26"/>
        <v>0</v>
      </c>
      <c r="G39" s="73"/>
      <c r="H39" s="71"/>
      <c r="I39" s="74">
        <f t="shared" si="27"/>
        <v>0</v>
      </c>
      <c r="J39" s="75">
        <f t="shared" si="28"/>
        <v>0</v>
      </c>
      <c r="K39" s="75">
        <f t="shared" si="29"/>
        <v>0</v>
      </c>
      <c r="L39" s="25">
        <f t="shared" si="3"/>
        <v>0</v>
      </c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45"/>
      <c r="AA39" s="62">
        <f t="shared" si="4"/>
        <v>39839</v>
      </c>
      <c r="AB39" s="63">
        <f t="shared" si="5"/>
        <v>0</v>
      </c>
      <c r="AC39" s="18">
        <f t="shared" si="6"/>
        <v>0</v>
      </c>
      <c r="AD39" s="64">
        <f t="shared" si="7"/>
        <v>0</v>
      </c>
      <c r="AE39" s="63">
        <f t="shared" si="8"/>
        <v>0</v>
      </c>
      <c r="AF39" s="18">
        <f t="shared" si="9"/>
        <v>0</v>
      </c>
      <c r="AG39" s="64">
        <f t="shared" si="10"/>
        <v>0</v>
      </c>
      <c r="AH39" s="63">
        <f t="shared" si="11"/>
        <v>0</v>
      </c>
      <c r="AI39" s="18">
        <f t="shared" si="12"/>
        <v>0</v>
      </c>
      <c r="AJ39" s="64">
        <f t="shared" si="13"/>
        <v>0</v>
      </c>
      <c r="AV39" s="63">
        <f t="shared" si="14"/>
        <v>0</v>
      </c>
      <c r="AW39" s="64">
        <f t="shared" si="15"/>
        <v>0</v>
      </c>
      <c r="AX39" s="63">
        <f t="shared" si="16"/>
        <v>0</v>
      </c>
      <c r="AY39" s="64">
        <f t="shared" si="17"/>
        <v>0</v>
      </c>
      <c r="AZ39" s="63">
        <f t="shared" si="18"/>
        <v>0</v>
      </c>
      <c r="BA39" s="64">
        <f t="shared" si="19"/>
        <v>0</v>
      </c>
      <c r="BB39" s="65"/>
      <c r="BC39" s="77">
        <f t="shared" si="20"/>
        <v>0</v>
      </c>
      <c r="BD39" s="78">
        <f t="shared" si="21"/>
        <v>0</v>
      </c>
      <c r="BE39" s="16">
        <f t="shared" si="22"/>
        <v>0</v>
      </c>
      <c r="BF39" s="16">
        <f t="shared" si="23"/>
        <v>0</v>
      </c>
      <c r="BG39" s="77">
        <f t="shared" si="24"/>
        <v>0</v>
      </c>
      <c r="BH39" s="78">
        <f t="shared" si="25"/>
        <v>0</v>
      </c>
    </row>
    <row r="40" spans="1:60" ht="12" customHeight="1" x14ac:dyDescent="0.25">
      <c r="A40" s="51">
        <f t="shared" si="30"/>
        <v>39840</v>
      </c>
      <c r="B40" s="52" t="s">
        <v>61</v>
      </c>
      <c r="C40" s="23"/>
      <c r="D40" s="53"/>
      <c r="E40" s="54"/>
      <c r="F40" s="55">
        <f t="shared" si="26"/>
        <v>0</v>
      </c>
      <c r="G40" s="53"/>
      <c r="H40" s="54"/>
      <c r="I40" s="79">
        <f t="shared" si="27"/>
        <v>0</v>
      </c>
      <c r="J40" s="59">
        <f t="shared" si="28"/>
        <v>0</v>
      </c>
      <c r="K40" s="59">
        <f t="shared" si="29"/>
        <v>0</v>
      </c>
      <c r="L40" s="24">
        <f t="shared" si="3"/>
        <v>0</v>
      </c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1"/>
      <c r="AA40" s="62">
        <f t="shared" si="4"/>
        <v>39840</v>
      </c>
      <c r="AB40" s="63">
        <f t="shared" si="5"/>
        <v>0</v>
      </c>
      <c r="AC40" s="18">
        <f t="shared" si="6"/>
        <v>0</v>
      </c>
      <c r="AD40" s="64">
        <f t="shared" si="7"/>
        <v>0</v>
      </c>
      <c r="AE40" s="63">
        <f t="shared" si="8"/>
        <v>0</v>
      </c>
      <c r="AF40" s="18">
        <f t="shared" si="9"/>
        <v>0</v>
      </c>
      <c r="AG40" s="64">
        <f t="shared" si="10"/>
        <v>0</v>
      </c>
      <c r="AH40" s="63">
        <f t="shared" si="11"/>
        <v>0</v>
      </c>
      <c r="AI40" s="18">
        <f t="shared" si="12"/>
        <v>0</v>
      </c>
      <c r="AJ40" s="64">
        <f t="shared" si="13"/>
        <v>0</v>
      </c>
      <c r="AV40" s="63">
        <f t="shared" si="14"/>
        <v>0</v>
      </c>
      <c r="AW40" s="64">
        <f t="shared" si="15"/>
        <v>0</v>
      </c>
      <c r="AX40" s="63">
        <f t="shared" si="16"/>
        <v>0</v>
      </c>
      <c r="AY40" s="64">
        <f t="shared" si="17"/>
        <v>0</v>
      </c>
      <c r="AZ40" s="63">
        <f t="shared" si="18"/>
        <v>0</v>
      </c>
      <c r="BA40" s="64">
        <f t="shared" si="19"/>
        <v>0</v>
      </c>
      <c r="BB40" s="65"/>
      <c r="BC40" s="77">
        <f t="shared" si="20"/>
        <v>0</v>
      </c>
      <c r="BD40" s="78">
        <f t="shared" si="21"/>
        <v>0</v>
      </c>
      <c r="BE40" s="16">
        <f t="shared" si="22"/>
        <v>0</v>
      </c>
      <c r="BF40" s="16">
        <f t="shared" si="23"/>
        <v>0</v>
      </c>
      <c r="BG40" s="77">
        <f t="shared" si="24"/>
        <v>0</v>
      </c>
      <c r="BH40" s="78">
        <f t="shared" si="25"/>
        <v>0</v>
      </c>
    </row>
    <row r="41" spans="1:60" ht="12" customHeight="1" x14ac:dyDescent="0.25">
      <c r="A41" s="68">
        <f t="shared" si="30"/>
        <v>39840</v>
      </c>
      <c r="B41" s="69" t="s">
        <v>62</v>
      </c>
      <c r="C41" s="26"/>
      <c r="D41" s="70"/>
      <c r="E41" s="71"/>
      <c r="F41" s="72">
        <f t="shared" si="26"/>
        <v>0</v>
      </c>
      <c r="G41" s="73"/>
      <c r="H41" s="71"/>
      <c r="I41" s="74">
        <f t="shared" si="27"/>
        <v>0</v>
      </c>
      <c r="J41" s="75">
        <f t="shared" si="28"/>
        <v>0</v>
      </c>
      <c r="K41" s="75">
        <f t="shared" si="29"/>
        <v>0</v>
      </c>
      <c r="L41" s="25">
        <f t="shared" si="3"/>
        <v>0</v>
      </c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45"/>
      <c r="AA41" s="62">
        <f t="shared" si="4"/>
        <v>39840</v>
      </c>
      <c r="AB41" s="63">
        <f t="shared" si="5"/>
        <v>0</v>
      </c>
      <c r="AC41" s="18">
        <f t="shared" si="6"/>
        <v>0</v>
      </c>
      <c r="AD41" s="64">
        <f t="shared" si="7"/>
        <v>0</v>
      </c>
      <c r="AE41" s="63">
        <f t="shared" si="8"/>
        <v>0</v>
      </c>
      <c r="AF41" s="18">
        <f t="shared" si="9"/>
        <v>0</v>
      </c>
      <c r="AG41" s="64">
        <f t="shared" si="10"/>
        <v>0</v>
      </c>
      <c r="AH41" s="63">
        <f t="shared" si="11"/>
        <v>0</v>
      </c>
      <c r="AI41" s="18">
        <f t="shared" si="12"/>
        <v>0</v>
      </c>
      <c r="AJ41" s="64">
        <f t="shared" si="13"/>
        <v>0</v>
      </c>
      <c r="AV41" s="63">
        <f t="shared" si="14"/>
        <v>0</v>
      </c>
      <c r="AW41" s="64">
        <f t="shared" si="15"/>
        <v>0</v>
      </c>
      <c r="AX41" s="63">
        <f t="shared" si="16"/>
        <v>0</v>
      </c>
      <c r="AY41" s="64">
        <f t="shared" si="17"/>
        <v>0</v>
      </c>
      <c r="AZ41" s="63">
        <f t="shared" si="18"/>
        <v>0</v>
      </c>
      <c r="BA41" s="64">
        <f t="shared" si="19"/>
        <v>0</v>
      </c>
      <c r="BB41" s="65"/>
      <c r="BC41" s="77">
        <f t="shared" si="20"/>
        <v>0</v>
      </c>
      <c r="BD41" s="78">
        <f t="shared" si="21"/>
        <v>0</v>
      </c>
      <c r="BE41" s="16">
        <f t="shared" si="22"/>
        <v>0</v>
      </c>
      <c r="BF41" s="16">
        <f t="shared" si="23"/>
        <v>0</v>
      </c>
      <c r="BG41" s="77">
        <f t="shared" si="24"/>
        <v>0</v>
      </c>
      <c r="BH41" s="78">
        <f t="shared" si="25"/>
        <v>0</v>
      </c>
    </row>
    <row r="42" spans="1:60" ht="12" customHeight="1" x14ac:dyDescent="0.25">
      <c r="A42" s="51">
        <f t="shared" si="30"/>
        <v>39841</v>
      </c>
      <c r="B42" s="52" t="s">
        <v>61</v>
      </c>
      <c r="C42" s="23"/>
      <c r="D42" s="53"/>
      <c r="E42" s="54"/>
      <c r="F42" s="55">
        <f t="shared" si="26"/>
        <v>0</v>
      </c>
      <c r="G42" s="53"/>
      <c r="H42" s="54"/>
      <c r="I42" s="79">
        <f t="shared" si="27"/>
        <v>0</v>
      </c>
      <c r="J42" s="59">
        <f t="shared" si="28"/>
        <v>0</v>
      </c>
      <c r="K42" s="59">
        <f t="shared" si="29"/>
        <v>0</v>
      </c>
      <c r="L42" s="24">
        <f t="shared" si="3"/>
        <v>0</v>
      </c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1"/>
      <c r="AA42" s="62">
        <f t="shared" si="4"/>
        <v>39841</v>
      </c>
      <c r="AB42" s="63">
        <f t="shared" si="5"/>
        <v>0</v>
      </c>
      <c r="AC42" s="18">
        <f t="shared" si="6"/>
        <v>0</v>
      </c>
      <c r="AD42" s="64">
        <f t="shared" si="7"/>
        <v>0</v>
      </c>
      <c r="AE42" s="63">
        <f t="shared" si="8"/>
        <v>0</v>
      </c>
      <c r="AF42" s="18">
        <f t="shared" si="9"/>
        <v>0</v>
      </c>
      <c r="AG42" s="64">
        <f t="shared" si="10"/>
        <v>0</v>
      </c>
      <c r="AH42" s="63">
        <f t="shared" si="11"/>
        <v>0</v>
      </c>
      <c r="AI42" s="18">
        <f t="shared" si="12"/>
        <v>0</v>
      </c>
      <c r="AJ42" s="64">
        <f t="shared" si="13"/>
        <v>0</v>
      </c>
      <c r="AV42" s="63">
        <f t="shared" si="14"/>
        <v>0</v>
      </c>
      <c r="AW42" s="64">
        <f t="shared" si="15"/>
        <v>0</v>
      </c>
      <c r="AX42" s="63">
        <f t="shared" si="16"/>
        <v>0</v>
      </c>
      <c r="AY42" s="64">
        <f t="shared" si="17"/>
        <v>0</v>
      </c>
      <c r="AZ42" s="63">
        <f t="shared" si="18"/>
        <v>0</v>
      </c>
      <c r="BA42" s="64">
        <f t="shared" si="19"/>
        <v>0</v>
      </c>
      <c r="BB42" s="65"/>
      <c r="BC42" s="77">
        <f t="shared" si="20"/>
        <v>0</v>
      </c>
      <c r="BD42" s="78">
        <f t="shared" si="21"/>
        <v>0</v>
      </c>
      <c r="BE42" s="16">
        <f t="shared" si="22"/>
        <v>0</v>
      </c>
      <c r="BF42" s="16">
        <f t="shared" si="23"/>
        <v>0</v>
      </c>
      <c r="BG42" s="77">
        <f t="shared" si="24"/>
        <v>0</v>
      </c>
      <c r="BH42" s="78">
        <f t="shared" si="25"/>
        <v>0</v>
      </c>
    </row>
    <row r="43" spans="1:60" ht="12" customHeight="1" x14ac:dyDescent="0.25">
      <c r="A43" s="68">
        <f t="shared" si="30"/>
        <v>39841</v>
      </c>
      <c r="B43" s="69" t="s">
        <v>62</v>
      </c>
      <c r="C43" s="26"/>
      <c r="D43" s="70"/>
      <c r="E43" s="71"/>
      <c r="F43" s="72">
        <f t="shared" si="26"/>
        <v>0</v>
      </c>
      <c r="G43" s="73"/>
      <c r="H43" s="71"/>
      <c r="I43" s="74">
        <f t="shared" si="27"/>
        <v>0</v>
      </c>
      <c r="J43" s="75">
        <f t="shared" si="28"/>
        <v>0</v>
      </c>
      <c r="K43" s="75">
        <f t="shared" si="29"/>
        <v>0</v>
      </c>
      <c r="L43" s="25">
        <f t="shared" si="3"/>
        <v>0</v>
      </c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45"/>
      <c r="AA43" s="62">
        <f t="shared" si="4"/>
        <v>39841</v>
      </c>
      <c r="AB43" s="63">
        <f t="shared" si="5"/>
        <v>0</v>
      </c>
      <c r="AC43" s="18">
        <f t="shared" si="6"/>
        <v>0</v>
      </c>
      <c r="AD43" s="64">
        <f t="shared" si="7"/>
        <v>0</v>
      </c>
      <c r="AE43" s="63">
        <f t="shared" si="8"/>
        <v>0</v>
      </c>
      <c r="AF43" s="18">
        <f t="shared" si="9"/>
        <v>0</v>
      </c>
      <c r="AG43" s="64">
        <f t="shared" si="10"/>
        <v>0</v>
      </c>
      <c r="AH43" s="63">
        <f t="shared" si="11"/>
        <v>0</v>
      </c>
      <c r="AI43" s="18">
        <f t="shared" si="12"/>
        <v>0</v>
      </c>
      <c r="AJ43" s="64">
        <f t="shared" si="13"/>
        <v>0</v>
      </c>
      <c r="AV43" s="63">
        <f t="shared" si="14"/>
        <v>0</v>
      </c>
      <c r="AW43" s="64">
        <f t="shared" si="15"/>
        <v>0</v>
      </c>
      <c r="AX43" s="63">
        <f t="shared" si="16"/>
        <v>0</v>
      </c>
      <c r="AY43" s="64">
        <f t="shared" si="17"/>
        <v>0</v>
      </c>
      <c r="AZ43" s="63">
        <f t="shared" si="18"/>
        <v>0</v>
      </c>
      <c r="BA43" s="64">
        <f t="shared" si="19"/>
        <v>0</v>
      </c>
      <c r="BB43" s="65"/>
      <c r="BC43" s="77">
        <f t="shared" si="20"/>
        <v>0</v>
      </c>
      <c r="BD43" s="78">
        <f t="shared" si="21"/>
        <v>0</v>
      </c>
      <c r="BE43" s="16">
        <f t="shared" si="22"/>
        <v>0</v>
      </c>
      <c r="BF43" s="16">
        <f t="shared" si="23"/>
        <v>0</v>
      </c>
      <c r="BG43" s="77">
        <f t="shared" si="24"/>
        <v>0</v>
      </c>
      <c r="BH43" s="78">
        <f t="shared" si="25"/>
        <v>0</v>
      </c>
    </row>
    <row r="44" spans="1:60" ht="12" customHeight="1" x14ac:dyDescent="0.25">
      <c r="A44" s="51">
        <f t="shared" si="30"/>
        <v>39842</v>
      </c>
      <c r="B44" s="52" t="s">
        <v>61</v>
      </c>
      <c r="C44" s="23"/>
      <c r="D44" s="53"/>
      <c r="E44" s="54"/>
      <c r="F44" s="55">
        <f t="shared" si="26"/>
        <v>0</v>
      </c>
      <c r="G44" s="53"/>
      <c r="H44" s="54"/>
      <c r="I44" s="79">
        <f t="shared" si="27"/>
        <v>0</v>
      </c>
      <c r="J44" s="59">
        <f t="shared" si="28"/>
        <v>0</v>
      </c>
      <c r="K44" s="59">
        <f t="shared" si="29"/>
        <v>0</v>
      </c>
      <c r="L44" s="24">
        <f t="shared" si="3"/>
        <v>0</v>
      </c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1"/>
      <c r="AA44" s="62">
        <f t="shared" si="4"/>
        <v>39842</v>
      </c>
      <c r="AB44" s="63">
        <f t="shared" si="5"/>
        <v>0</v>
      </c>
      <c r="AC44" s="18">
        <f t="shared" si="6"/>
        <v>0</v>
      </c>
      <c r="AD44" s="64">
        <f t="shared" si="7"/>
        <v>0</v>
      </c>
      <c r="AE44" s="63">
        <f t="shared" si="8"/>
        <v>0</v>
      </c>
      <c r="AF44" s="18">
        <f t="shared" si="9"/>
        <v>0</v>
      </c>
      <c r="AG44" s="64">
        <f t="shared" si="10"/>
        <v>0</v>
      </c>
      <c r="AH44" s="63">
        <f t="shared" si="11"/>
        <v>0</v>
      </c>
      <c r="AI44" s="18">
        <f t="shared" si="12"/>
        <v>0</v>
      </c>
      <c r="AJ44" s="64">
        <f t="shared" si="13"/>
        <v>0</v>
      </c>
      <c r="AV44" s="63">
        <f t="shared" si="14"/>
        <v>0</v>
      </c>
      <c r="AW44" s="64">
        <f t="shared" si="15"/>
        <v>0</v>
      </c>
      <c r="AX44" s="63">
        <f t="shared" si="16"/>
        <v>0</v>
      </c>
      <c r="AY44" s="64">
        <f t="shared" si="17"/>
        <v>0</v>
      </c>
      <c r="AZ44" s="63">
        <f t="shared" si="18"/>
        <v>0</v>
      </c>
      <c r="BA44" s="64">
        <f t="shared" si="19"/>
        <v>0</v>
      </c>
      <c r="BB44" s="65"/>
      <c r="BC44" s="77">
        <f t="shared" si="20"/>
        <v>0</v>
      </c>
      <c r="BD44" s="78">
        <f t="shared" si="21"/>
        <v>0</v>
      </c>
      <c r="BE44" s="16">
        <f t="shared" si="22"/>
        <v>0</v>
      </c>
      <c r="BF44" s="16">
        <f t="shared" si="23"/>
        <v>0</v>
      </c>
      <c r="BG44" s="77">
        <f t="shared" si="24"/>
        <v>0</v>
      </c>
      <c r="BH44" s="78">
        <f t="shared" si="25"/>
        <v>0</v>
      </c>
    </row>
    <row r="45" spans="1:60" ht="12" customHeight="1" x14ac:dyDescent="0.25">
      <c r="A45" s="68">
        <f t="shared" si="30"/>
        <v>39842</v>
      </c>
      <c r="B45" s="69" t="s">
        <v>62</v>
      </c>
      <c r="C45" s="26"/>
      <c r="D45" s="70"/>
      <c r="E45" s="71"/>
      <c r="F45" s="72">
        <f t="shared" si="26"/>
        <v>0</v>
      </c>
      <c r="G45" s="73"/>
      <c r="H45" s="71"/>
      <c r="I45" s="74">
        <f t="shared" si="27"/>
        <v>0</v>
      </c>
      <c r="J45" s="75">
        <f t="shared" si="28"/>
        <v>0</v>
      </c>
      <c r="K45" s="75">
        <f t="shared" si="29"/>
        <v>0</v>
      </c>
      <c r="L45" s="25">
        <f t="shared" si="3"/>
        <v>0</v>
      </c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45"/>
      <c r="AA45" s="62">
        <f t="shared" si="4"/>
        <v>39842</v>
      </c>
      <c r="AB45" s="63">
        <f t="shared" si="5"/>
        <v>0</v>
      </c>
      <c r="AC45" s="18">
        <f t="shared" si="6"/>
        <v>0</v>
      </c>
      <c r="AD45" s="64">
        <f t="shared" si="7"/>
        <v>0</v>
      </c>
      <c r="AE45" s="63">
        <f t="shared" si="8"/>
        <v>0</v>
      </c>
      <c r="AF45" s="18">
        <f t="shared" si="9"/>
        <v>0</v>
      </c>
      <c r="AG45" s="64">
        <f t="shared" si="10"/>
        <v>0</v>
      </c>
      <c r="AH45" s="63">
        <f t="shared" si="11"/>
        <v>0</v>
      </c>
      <c r="AI45" s="18">
        <f t="shared" si="12"/>
        <v>0</v>
      </c>
      <c r="AJ45" s="64">
        <f t="shared" si="13"/>
        <v>0</v>
      </c>
      <c r="AV45" s="63">
        <f t="shared" si="14"/>
        <v>0</v>
      </c>
      <c r="AW45" s="64">
        <f t="shared" si="15"/>
        <v>0</v>
      </c>
      <c r="AX45" s="63">
        <f t="shared" si="16"/>
        <v>0</v>
      </c>
      <c r="AY45" s="64">
        <f t="shared" si="17"/>
        <v>0</v>
      </c>
      <c r="AZ45" s="63">
        <f t="shared" si="18"/>
        <v>0</v>
      </c>
      <c r="BA45" s="64">
        <f t="shared" si="19"/>
        <v>0</v>
      </c>
      <c r="BB45" s="65"/>
      <c r="BC45" s="77">
        <f t="shared" si="20"/>
        <v>0</v>
      </c>
      <c r="BD45" s="78">
        <f t="shared" si="21"/>
        <v>0</v>
      </c>
      <c r="BE45" s="16">
        <f t="shared" si="22"/>
        <v>0</v>
      </c>
      <c r="BF45" s="16">
        <f t="shared" si="23"/>
        <v>0</v>
      </c>
      <c r="BG45" s="77">
        <f t="shared" si="24"/>
        <v>0</v>
      </c>
      <c r="BH45" s="78">
        <f t="shared" si="25"/>
        <v>0</v>
      </c>
    </row>
    <row r="46" spans="1:60" ht="12" customHeight="1" x14ac:dyDescent="0.25">
      <c r="A46" s="51">
        <f t="shared" si="30"/>
        <v>39843</v>
      </c>
      <c r="B46" s="52" t="s">
        <v>61</v>
      </c>
      <c r="C46" s="17"/>
      <c r="D46" s="53"/>
      <c r="E46" s="54"/>
      <c r="F46" s="55">
        <f t="shared" si="26"/>
        <v>0</v>
      </c>
      <c r="G46" s="53"/>
      <c r="H46" s="54"/>
      <c r="I46" s="79">
        <f t="shared" si="27"/>
        <v>0</v>
      </c>
      <c r="J46" s="59">
        <f t="shared" si="28"/>
        <v>0</v>
      </c>
      <c r="K46" s="59">
        <f t="shared" si="29"/>
        <v>0</v>
      </c>
      <c r="L46" s="24">
        <f t="shared" si="3"/>
        <v>0</v>
      </c>
      <c r="Z46" s="61"/>
      <c r="AA46" s="62">
        <f t="shared" si="4"/>
        <v>39843</v>
      </c>
      <c r="AB46" s="63">
        <f>IF(Z46=$AB$16,L46,0)</f>
        <v>0</v>
      </c>
      <c r="AC46" s="18">
        <f t="shared" si="6"/>
        <v>0</v>
      </c>
      <c r="AD46" s="64">
        <f>IF(Z46=$AB$16,K46,0)</f>
        <v>0</v>
      </c>
      <c r="AE46" s="63">
        <f>IF(Z46=$AE$16,L46,0)</f>
        <v>0</v>
      </c>
      <c r="AF46" s="18">
        <f>IF(Z46=$AE$16,J46,0)</f>
        <v>0</v>
      </c>
      <c r="AG46" s="64">
        <f>IF(Z46=$AE$16,K46,0)</f>
        <v>0</v>
      </c>
      <c r="AH46" s="63">
        <f>IF(Z46=$AH$16,L46,0)</f>
        <v>0</v>
      </c>
      <c r="AI46" s="18">
        <f>IF(Z46=$AH$16,J46,0)</f>
        <v>0</v>
      </c>
      <c r="AJ46" s="64">
        <f>IF(Z46=$AH$16,K46,0)</f>
        <v>0</v>
      </c>
      <c r="AV46" s="63">
        <f>IF(AB46&gt;0,1,0)</f>
        <v>0</v>
      </c>
      <c r="AW46" s="64">
        <f>IF((AC46+AD46)&gt;0,1,0)</f>
        <v>0</v>
      </c>
      <c r="AX46" s="63">
        <f>IF(AE46&gt;0,1,0)</f>
        <v>0</v>
      </c>
      <c r="AY46" s="64">
        <f>IF((AF46+AG46)&gt;0,1,0)</f>
        <v>0</v>
      </c>
      <c r="AZ46" s="63">
        <f>IF(AH46&gt;0,1,0)</f>
        <v>0</v>
      </c>
      <c r="BA46" s="64">
        <f>IF((AI46+AJ46)&gt;0,1,0)</f>
        <v>0</v>
      </c>
      <c r="BB46" s="65"/>
      <c r="BC46" s="77">
        <f t="shared" si="20"/>
        <v>0</v>
      </c>
      <c r="BD46" s="78">
        <f t="shared" si="21"/>
        <v>0</v>
      </c>
      <c r="BE46" s="16">
        <f t="shared" si="22"/>
        <v>0</v>
      </c>
      <c r="BF46" s="16">
        <f t="shared" si="23"/>
        <v>0</v>
      </c>
      <c r="BG46" s="77">
        <f t="shared" si="24"/>
        <v>0</v>
      </c>
      <c r="BH46" s="78">
        <f t="shared" si="25"/>
        <v>0</v>
      </c>
    </row>
    <row r="47" spans="1:60" ht="12" customHeight="1" x14ac:dyDescent="0.25">
      <c r="A47" s="68">
        <f t="shared" si="30"/>
        <v>39843</v>
      </c>
      <c r="B47" s="69" t="s">
        <v>62</v>
      </c>
      <c r="C47" s="26"/>
      <c r="D47" s="70"/>
      <c r="E47" s="71"/>
      <c r="F47" s="72">
        <f t="shared" si="26"/>
        <v>0</v>
      </c>
      <c r="G47" s="73"/>
      <c r="H47" s="71"/>
      <c r="I47" s="74">
        <f t="shared" si="27"/>
        <v>0</v>
      </c>
      <c r="J47" s="75">
        <f t="shared" si="28"/>
        <v>0</v>
      </c>
      <c r="K47" s="75">
        <f t="shared" si="29"/>
        <v>0</v>
      </c>
      <c r="L47" s="25">
        <f t="shared" si="3"/>
        <v>0</v>
      </c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45"/>
      <c r="AA47" s="62">
        <f t="shared" si="4"/>
        <v>39843</v>
      </c>
      <c r="AB47" s="63">
        <f>IF(Z47=$AB$16,L47,0)</f>
        <v>0</v>
      </c>
      <c r="AC47" s="18">
        <f t="shared" si="6"/>
        <v>0</v>
      </c>
      <c r="AD47" s="64">
        <f>IF(Z47=$AB$16,K47,0)</f>
        <v>0</v>
      </c>
      <c r="AE47" s="63">
        <f>IF(Z47=$AE$16,L47,0)</f>
        <v>0</v>
      </c>
      <c r="AF47" s="18">
        <f>IF(Z47=$AE$16,J47,0)</f>
        <v>0</v>
      </c>
      <c r="AG47" s="64">
        <f>IF(Z47=$AE$16,K47,0)</f>
        <v>0</v>
      </c>
      <c r="AH47" s="63">
        <f>IF(Z47=$AH$16,L47,0)</f>
        <v>0</v>
      </c>
      <c r="AI47" s="18">
        <f>IF(Z47=$AH$16,J47,0)</f>
        <v>0</v>
      </c>
      <c r="AJ47" s="64">
        <f>IF(Z47=$AH$16,K47,0)</f>
        <v>0</v>
      </c>
      <c r="AV47" s="63">
        <f>IF(AB47&gt;0,1,0)</f>
        <v>0</v>
      </c>
      <c r="AW47" s="64">
        <f>IF((AC47+AD47)&gt;0,1,0)</f>
        <v>0</v>
      </c>
      <c r="AX47" s="63">
        <f>IF(AE47&gt;0,1,0)</f>
        <v>0</v>
      </c>
      <c r="AY47" s="64">
        <f>IF((AF47+AG47)&gt;0,1,0)</f>
        <v>0</v>
      </c>
      <c r="AZ47" s="63">
        <f>IF(AH47&gt;0,1,0)</f>
        <v>0</v>
      </c>
      <c r="BA47" s="64">
        <f>IF((AI47+AJ47)&gt;0,1,0)</f>
        <v>0</v>
      </c>
      <c r="BB47" s="65"/>
      <c r="BC47" s="77">
        <f t="shared" si="20"/>
        <v>0</v>
      </c>
      <c r="BD47" s="78">
        <f t="shared" si="21"/>
        <v>0</v>
      </c>
      <c r="BE47" s="16">
        <f t="shared" si="22"/>
        <v>0</v>
      </c>
      <c r="BF47" s="16">
        <f t="shared" si="23"/>
        <v>0</v>
      </c>
      <c r="BG47" s="77">
        <f t="shared" si="24"/>
        <v>0</v>
      </c>
      <c r="BH47" s="78">
        <f t="shared" si="25"/>
        <v>0</v>
      </c>
    </row>
    <row r="48" spans="1:60" ht="12" customHeight="1" x14ac:dyDescent="0.25">
      <c r="A48" s="51">
        <f t="shared" si="30"/>
        <v>39844</v>
      </c>
      <c r="B48" s="52" t="s">
        <v>61</v>
      </c>
      <c r="C48" s="17"/>
      <c r="D48" s="53"/>
      <c r="E48" s="54"/>
      <c r="F48" s="55">
        <f t="shared" si="26"/>
        <v>0</v>
      </c>
      <c r="G48" s="53"/>
      <c r="H48" s="54"/>
      <c r="I48" s="79">
        <f t="shared" si="27"/>
        <v>0</v>
      </c>
      <c r="J48" s="59">
        <f t="shared" si="28"/>
        <v>0</v>
      </c>
      <c r="K48" s="59">
        <f t="shared" si="29"/>
        <v>0</v>
      </c>
      <c r="L48" s="44">
        <f t="shared" si="3"/>
        <v>0</v>
      </c>
      <c r="Z48" s="61"/>
      <c r="AA48" s="62">
        <f t="shared" si="4"/>
        <v>39844</v>
      </c>
      <c r="AB48" s="63">
        <f t="shared" si="5"/>
        <v>0</v>
      </c>
      <c r="AC48" s="18">
        <f t="shared" si="6"/>
        <v>0</v>
      </c>
      <c r="AD48" s="64">
        <f t="shared" si="7"/>
        <v>0</v>
      </c>
      <c r="AE48" s="63">
        <f t="shared" si="8"/>
        <v>0</v>
      </c>
      <c r="AF48" s="18">
        <f t="shared" si="9"/>
        <v>0</v>
      </c>
      <c r="AG48" s="64">
        <f t="shared" si="10"/>
        <v>0</v>
      </c>
      <c r="AH48" s="63">
        <f t="shared" si="11"/>
        <v>0</v>
      </c>
      <c r="AI48" s="18">
        <f t="shared" si="12"/>
        <v>0</v>
      </c>
      <c r="AJ48" s="64">
        <f t="shared" si="13"/>
        <v>0</v>
      </c>
      <c r="AV48" s="63">
        <f t="shared" si="14"/>
        <v>0</v>
      </c>
      <c r="AW48" s="64">
        <f t="shared" si="15"/>
        <v>0</v>
      </c>
      <c r="AX48" s="63">
        <f t="shared" si="16"/>
        <v>0</v>
      </c>
      <c r="AY48" s="64">
        <f t="shared" si="17"/>
        <v>0</v>
      </c>
      <c r="AZ48" s="63">
        <f t="shared" si="18"/>
        <v>0</v>
      </c>
      <c r="BA48" s="64">
        <f t="shared" si="19"/>
        <v>0</v>
      </c>
      <c r="BB48" s="65"/>
      <c r="BC48" s="77">
        <f t="shared" si="20"/>
        <v>0</v>
      </c>
      <c r="BD48" s="78">
        <f t="shared" si="21"/>
        <v>0</v>
      </c>
      <c r="BE48" s="16">
        <f t="shared" si="22"/>
        <v>0</v>
      </c>
      <c r="BF48" s="16">
        <f t="shared" si="23"/>
        <v>0</v>
      </c>
      <c r="BG48" s="77">
        <f t="shared" si="24"/>
        <v>0</v>
      </c>
      <c r="BH48" s="78">
        <f t="shared" si="25"/>
        <v>0</v>
      </c>
    </row>
    <row r="49" spans="1:60" ht="12" customHeight="1" x14ac:dyDescent="0.25">
      <c r="A49" s="68">
        <f t="shared" si="30"/>
        <v>39844</v>
      </c>
      <c r="B49" s="69" t="s">
        <v>62</v>
      </c>
      <c r="C49" s="26"/>
      <c r="D49" s="70"/>
      <c r="E49" s="71"/>
      <c r="F49" s="72">
        <f t="shared" si="26"/>
        <v>0</v>
      </c>
      <c r="G49" s="73"/>
      <c r="H49" s="71"/>
      <c r="I49" s="74">
        <f t="shared" si="27"/>
        <v>0</v>
      </c>
      <c r="J49" s="75">
        <f t="shared" si="28"/>
        <v>0</v>
      </c>
      <c r="K49" s="75">
        <f t="shared" si="29"/>
        <v>0</v>
      </c>
      <c r="L49" s="25">
        <f t="shared" si="3"/>
        <v>0</v>
      </c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45"/>
      <c r="AA49" s="62">
        <f t="shared" si="4"/>
        <v>39844</v>
      </c>
      <c r="AB49" s="63">
        <f t="shared" si="5"/>
        <v>0</v>
      </c>
      <c r="AC49" s="18">
        <f t="shared" si="6"/>
        <v>0</v>
      </c>
      <c r="AD49" s="64">
        <f t="shared" si="7"/>
        <v>0</v>
      </c>
      <c r="AE49" s="63">
        <f t="shared" si="8"/>
        <v>0</v>
      </c>
      <c r="AF49" s="18">
        <f t="shared" si="9"/>
        <v>0</v>
      </c>
      <c r="AG49" s="64">
        <f t="shared" si="10"/>
        <v>0</v>
      </c>
      <c r="AH49" s="63">
        <f t="shared" si="11"/>
        <v>0</v>
      </c>
      <c r="AI49" s="18">
        <f t="shared" si="12"/>
        <v>0</v>
      </c>
      <c r="AJ49" s="64">
        <f t="shared" si="13"/>
        <v>0</v>
      </c>
      <c r="AV49" s="63">
        <f t="shared" si="14"/>
        <v>0</v>
      </c>
      <c r="AW49" s="64">
        <f t="shared" si="15"/>
        <v>0</v>
      </c>
      <c r="AX49" s="63">
        <f t="shared" si="16"/>
        <v>0</v>
      </c>
      <c r="AY49" s="64">
        <f t="shared" si="17"/>
        <v>0</v>
      </c>
      <c r="AZ49" s="63">
        <f t="shared" si="18"/>
        <v>0</v>
      </c>
      <c r="BA49" s="64">
        <f t="shared" si="19"/>
        <v>0</v>
      </c>
      <c r="BB49" s="65"/>
      <c r="BC49" s="80">
        <f t="shared" si="20"/>
        <v>0</v>
      </c>
      <c r="BD49" s="81">
        <f t="shared" si="21"/>
        <v>0</v>
      </c>
      <c r="BE49" s="16">
        <f t="shared" si="22"/>
        <v>0</v>
      </c>
      <c r="BF49" s="16">
        <f t="shared" si="23"/>
        <v>0</v>
      </c>
      <c r="BG49" s="80">
        <f t="shared" si="24"/>
        <v>0</v>
      </c>
      <c r="BH49" s="81">
        <f t="shared" si="25"/>
        <v>0</v>
      </c>
    </row>
    <row r="50" spans="1:60" ht="12" hidden="1" customHeight="1" x14ac:dyDescent="0.25">
      <c r="A50" s="51" t="e">
        <f>+#REF!+1</f>
        <v>#REF!</v>
      </c>
      <c r="B50" s="61" t="s">
        <v>61</v>
      </c>
      <c r="C50" s="23"/>
      <c r="D50" s="54"/>
      <c r="E50" s="54"/>
      <c r="F50" s="55">
        <f t="shared" si="26"/>
        <v>0</v>
      </c>
      <c r="G50" s="82"/>
      <c r="H50" s="55"/>
      <c r="I50" s="79"/>
      <c r="J50" s="59">
        <f>AD93</f>
        <v>0</v>
      </c>
      <c r="K50" s="59">
        <f>AG93</f>
        <v>0</v>
      </c>
      <c r="L50" s="24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23"/>
      <c r="AA50" s="62"/>
      <c r="AB50" s="63"/>
      <c r="AD50" s="64">
        <f t="shared" si="7"/>
        <v>0</v>
      </c>
      <c r="AE50" s="63"/>
      <c r="AF50" s="18">
        <f t="shared" si="9"/>
        <v>0</v>
      </c>
      <c r="AG50" s="64"/>
      <c r="AV50" s="63"/>
      <c r="AW50" s="64"/>
      <c r="AX50" s="63"/>
      <c r="AY50" s="64"/>
      <c r="AZ50" s="63"/>
      <c r="BA50" s="64"/>
      <c r="BB50" s="42"/>
      <c r="BC50" s="42"/>
    </row>
    <row r="51" spans="1:60" ht="12" hidden="1" customHeight="1" x14ac:dyDescent="0.25">
      <c r="A51" s="68" t="e">
        <f>+#REF!+1</f>
        <v>#REF!</v>
      </c>
      <c r="B51" s="45" t="s">
        <v>62</v>
      </c>
      <c r="C51" s="26"/>
      <c r="D51" s="54"/>
      <c r="E51" s="54"/>
      <c r="F51" s="55">
        <f t="shared" si="26"/>
        <v>0</v>
      </c>
      <c r="G51" s="83"/>
      <c r="H51" s="54"/>
      <c r="I51" s="79"/>
      <c r="J51" s="75">
        <f>AD94</f>
        <v>0</v>
      </c>
      <c r="K51" s="75">
        <f>AG94</f>
        <v>0</v>
      </c>
      <c r="L51" s="25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26"/>
      <c r="AA51" s="62"/>
      <c r="AB51" s="63"/>
      <c r="AD51" s="64">
        <f t="shared" si="7"/>
        <v>0</v>
      </c>
      <c r="AE51" s="63"/>
      <c r="AF51" s="18">
        <f t="shared" si="9"/>
        <v>0</v>
      </c>
      <c r="AG51" s="64"/>
      <c r="AV51" s="63"/>
      <c r="AW51" s="64"/>
      <c r="AX51" s="63"/>
      <c r="AY51" s="64"/>
      <c r="AZ51" s="63"/>
      <c r="BA51" s="64"/>
      <c r="BB51" s="42"/>
      <c r="BC51" s="42"/>
    </row>
    <row r="52" spans="1:60" ht="12" customHeight="1" x14ac:dyDescent="0.25">
      <c r="A52" s="62"/>
      <c r="C52" s="84"/>
      <c r="D52" s="85">
        <f t="shared" ref="D52:I52" si="31">SUM(D18:D49)</f>
        <v>0</v>
      </c>
      <c r="E52" s="85">
        <f t="shared" si="31"/>
        <v>0</v>
      </c>
      <c r="F52" s="86">
        <f t="shared" si="31"/>
        <v>0</v>
      </c>
      <c r="G52" s="85">
        <f t="shared" si="31"/>
        <v>0</v>
      </c>
      <c r="H52" s="85">
        <f t="shared" si="31"/>
        <v>0</v>
      </c>
      <c r="I52" s="86">
        <f t="shared" si="31"/>
        <v>0</v>
      </c>
      <c r="J52" s="87"/>
      <c r="AB52" s="88">
        <f>SUM(AB18:AB49)</f>
        <v>0</v>
      </c>
      <c r="AC52" s="88">
        <f t="shared" ref="AC52:AJ52" si="32">SUM(AC18:AC49)</f>
        <v>0</v>
      </c>
      <c r="AD52" s="88">
        <f t="shared" si="32"/>
        <v>0</v>
      </c>
      <c r="AE52" s="88">
        <f t="shared" si="32"/>
        <v>0</v>
      </c>
      <c r="AF52" s="88">
        <f t="shared" si="32"/>
        <v>0</v>
      </c>
      <c r="AG52" s="88">
        <f t="shared" si="32"/>
        <v>0</v>
      </c>
      <c r="AH52" s="88">
        <f t="shared" si="32"/>
        <v>0</v>
      </c>
      <c r="AI52" s="88">
        <f t="shared" si="32"/>
        <v>0</v>
      </c>
      <c r="AJ52" s="88">
        <f t="shared" si="32"/>
        <v>0</v>
      </c>
      <c r="AU52" s="64"/>
      <c r="AV52" s="89">
        <f t="shared" ref="AV52:BA52" si="33">SUM(AV18:AV49)</f>
        <v>0</v>
      </c>
      <c r="AW52" s="88">
        <f t="shared" si="33"/>
        <v>0</v>
      </c>
      <c r="AX52" s="89">
        <f t="shared" si="33"/>
        <v>0</v>
      </c>
      <c r="AY52" s="88">
        <f t="shared" si="33"/>
        <v>0</v>
      </c>
      <c r="AZ52" s="88">
        <f t="shared" si="33"/>
        <v>0</v>
      </c>
      <c r="BA52" s="90">
        <f t="shared" si="33"/>
        <v>0</v>
      </c>
      <c r="BC52" s="91">
        <f t="shared" ref="BC52:BH52" si="34">SUM(BC18:BC49)</f>
        <v>0</v>
      </c>
      <c r="BD52" s="91">
        <f t="shared" si="34"/>
        <v>0</v>
      </c>
      <c r="BE52" s="91">
        <f t="shared" si="34"/>
        <v>0</v>
      </c>
      <c r="BF52" s="91">
        <f t="shared" si="34"/>
        <v>0</v>
      </c>
      <c r="BG52" s="91">
        <f t="shared" si="34"/>
        <v>0</v>
      </c>
      <c r="BH52" s="91">
        <f t="shared" si="34"/>
        <v>0</v>
      </c>
    </row>
    <row r="53" spans="1:60" ht="12" customHeight="1" x14ac:dyDescent="0.25">
      <c r="A53" s="92"/>
      <c r="C53" s="84"/>
      <c r="J53" s="87"/>
      <c r="AB53" s="18" t="s">
        <v>92</v>
      </c>
      <c r="AC53" s="18" t="str">
        <f>IF(AC52+AD52+AF52+AG52+AI52+AJ52-M7-M8=0,"OK","DIFFERENCE")</f>
        <v>OK</v>
      </c>
    </row>
    <row r="54" spans="1:60" ht="12" customHeight="1" x14ac:dyDescent="0.25">
      <c r="B54" s="62"/>
      <c r="C54" s="93"/>
      <c r="J54" s="94"/>
      <c r="K54" s="95"/>
      <c r="L54" s="96"/>
      <c r="M54" s="97"/>
      <c r="N54" s="97"/>
      <c r="O54" s="97"/>
      <c r="AB54" s="32" t="s">
        <v>16</v>
      </c>
      <c r="AC54" s="32" t="s">
        <v>93</v>
      </c>
      <c r="AD54" s="31">
        <f>AC52+AF52+AI52</f>
        <v>0</v>
      </c>
      <c r="AE54" s="98" t="s">
        <v>94</v>
      </c>
      <c r="AF54" s="34">
        <f>BC52+BD52+BE52+BF52+BG52+BH52</f>
        <v>0</v>
      </c>
      <c r="AG54" s="96" t="s">
        <v>106</v>
      </c>
      <c r="AH54" s="96"/>
      <c r="AI54" s="96"/>
      <c r="AJ54" s="131">
        <f>AH16</f>
        <v>0</v>
      </c>
      <c r="AK54" s="32"/>
      <c r="AL54" s="32"/>
      <c r="AM54" s="32"/>
      <c r="AN54" s="32"/>
      <c r="AO54" s="32"/>
      <c r="AP54" s="32"/>
      <c r="AQ54" s="32"/>
      <c r="AR54" s="32"/>
      <c r="AS54" s="32"/>
      <c r="AT54" s="32"/>
    </row>
    <row r="55" spans="1:60" ht="12" customHeight="1" x14ac:dyDescent="0.25">
      <c r="C55" s="84"/>
      <c r="J55" s="87"/>
      <c r="AA55" s="101">
        <f>AD1</f>
        <v>0</v>
      </c>
      <c r="AB55" s="38">
        <f>AB16</f>
        <v>0</v>
      </c>
      <c r="AD55" s="38">
        <f>AC52</f>
        <v>0</v>
      </c>
      <c r="AE55" s="99"/>
      <c r="AF55" s="100">
        <f>BC52+BD52</f>
        <v>0</v>
      </c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</row>
    <row r="56" spans="1:60" ht="12" customHeight="1" x14ac:dyDescent="0.25">
      <c r="A56" s="101"/>
      <c r="C56" s="84"/>
      <c r="J56" s="87"/>
      <c r="K56" s="62"/>
      <c r="AA56" s="101">
        <f>AE1</f>
        <v>0</v>
      </c>
      <c r="AB56" s="38">
        <f>AE16</f>
        <v>0</v>
      </c>
      <c r="AD56" s="38">
        <f>AF52</f>
        <v>0</v>
      </c>
      <c r="AE56" s="102"/>
      <c r="AF56" s="100">
        <f>BE52+BF52</f>
        <v>0</v>
      </c>
    </row>
    <row r="57" spans="1:60" ht="12" customHeight="1" x14ac:dyDescent="0.25">
      <c r="C57" s="84"/>
      <c r="J57" s="87"/>
      <c r="K57" s="62"/>
      <c r="AA57" s="101">
        <f>AF1</f>
        <v>0</v>
      </c>
      <c r="AB57" s="126">
        <f>AH16</f>
        <v>0</v>
      </c>
      <c r="AD57" s="38">
        <f>AI52</f>
        <v>0</v>
      </c>
      <c r="AE57" s="99"/>
      <c r="AF57" s="100">
        <f>BG52+BH52</f>
        <v>0</v>
      </c>
    </row>
    <row r="58" spans="1:60" ht="12" customHeight="1" x14ac:dyDescent="0.25">
      <c r="C58" s="84"/>
      <c r="J58" s="87"/>
      <c r="K58" s="62"/>
      <c r="AA58" s="42"/>
      <c r="AB58" s="22"/>
      <c r="AC58" s="38"/>
      <c r="AD58" s="40"/>
      <c r="AE58" s="38"/>
      <c r="AF58" s="38"/>
      <c r="AG58" s="38"/>
    </row>
    <row r="59" spans="1:60" ht="12" customHeight="1" x14ac:dyDescent="0.25">
      <c r="C59" s="84"/>
      <c r="J59" s="87"/>
      <c r="K59" s="62"/>
      <c r="M59" s="18"/>
      <c r="N59" s="103"/>
      <c r="O59" s="104"/>
      <c r="P59" s="104"/>
      <c r="Q59" s="104"/>
      <c r="AB59" s="132" t="s">
        <v>107</v>
      </c>
      <c r="AC59" s="105"/>
      <c r="AD59" s="22" t="s">
        <v>108</v>
      </c>
      <c r="AE59" s="105"/>
      <c r="AF59" s="105"/>
      <c r="AG59" s="133" t="s">
        <v>109</v>
      </c>
    </row>
    <row r="60" spans="1:60" ht="12" customHeight="1" x14ac:dyDescent="0.25">
      <c r="C60" s="84"/>
      <c r="J60" s="87"/>
      <c r="K60" s="62"/>
      <c r="M60" s="62"/>
      <c r="N60" s="18"/>
      <c r="O60" s="18"/>
      <c r="P60" s="18"/>
      <c r="Q60" s="18"/>
      <c r="AA60" s="42"/>
      <c r="AB60" s="101"/>
      <c r="AD60" s="134" t="s">
        <v>110</v>
      </c>
      <c r="AG60" s="32"/>
    </row>
    <row r="61" spans="1:60" ht="12" customHeight="1" x14ac:dyDescent="0.25">
      <c r="C61" s="84"/>
      <c r="J61" s="87"/>
      <c r="K61" s="62"/>
      <c r="M61" s="62"/>
      <c r="N61" s="18"/>
      <c r="O61" s="18"/>
      <c r="P61" s="18"/>
      <c r="Q61" s="18"/>
      <c r="AA61" s="42"/>
      <c r="AB61" s="101"/>
      <c r="AD61" s="134" t="s">
        <v>111</v>
      </c>
      <c r="AE61" s="108"/>
      <c r="AF61" s="16"/>
      <c r="AG61" s="32" t="s">
        <v>112</v>
      </c>
    </row>
    <row r="62" spans="1:60" ht="12" customHeight="1" x14ac:dyDescent="0.25">
      <c r="C62" s="84"/>
      <c r="J62" s="87"/>
      <c r="K62" s="62"/>
      <c r="M62" s="62"/>
      <c r="N62" s="18"/>
      <c r="O62" s="18"/>
      <c r="P62" s="18"/>
      <c r="Q62" s="18"/>
      <c r="AA62" s="42"/>
      <c r="AB62" s="101"/>
      <c r="AD62" s="134"/>
      <c r="AG62" s="32"/>
    </row>
    <row r="63" spans="1:60" x14ac:dyDescent="0.25">
      <c r="B63" s="106" t="s">
        <v>64</v>
      </c>
      <c r="C63" s="104" t="s">
        <v>19</v>
      </c>
      <c r="D63" s="104"/>
      <c r="E63" s="104"/>
      <c r="G63" s="32"/>
      <c r="J63" s="107" t="s">
        <v>64</v>
      </c>
      <c r="K63" s="104" t="s">
        <v>44</v>
      </c>
      <c r="M63" s="62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7"/>
      <c r="Z63" s="18"/>
      <c r="AA63" s="42"/>
      <c r="AB63" s="101"/>
      <c r="AD63" s="134"/>
      <c r="AE63" s="108"/>
      <c r="AF63" s="16"/>
      <c r="AG63" s="32"/>
    </row>
    <row r="64" spans="1:60" x14ac:dyDescent="0.25">
      <c r="A64" s="109">
        <f>A18</f>
        <v>39829</v>
      </c>
      <c r="B64" s="110">
        <f t="shared" ref="B64:B95" si="35">IF(A64=A18, E18-D18, 2)</f>
        <v>0</v>
      </c>
      <c r="C64" s="61">
        <f>ROUND(B64/0.3048,0)</f>
        <v>0</v>
      </c>
      <c r="J64" s="110">
        <f t="shared" ref="J64:J95" si="36">IF(A64=A18, H18-G18, 2)</f>
        <v>0</v>
      </c>
      <c r="K64" s="111">
        <f>ROUND(J64/0.3048,0)</f>
        <v>0</v>
      </c>
      <c r="M64" s="62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7"/>
      <c r="Z64" s="18"/>
      <c r="AA64" s="42"/>
      <c r="AD64" s="112"/>
      <c r="AG64" s="32"/>
    </row>
    <row r="65" spans="1:33" x14ac:dyDescent="0.25">
      <c r="A65" s="113">
        <f>A64</f>
        <v>39829</v>
      </c>
      <c r="B65" s="114">
        <f t="shared" si="35"/>
        <v>0</v>
      </c>
      <c r="C65" s="45">
        <f t="shared" ref="C65:C95" si="37">ROUND(B65/0.3048,0)</f>
        <v>0</v>
      </c>
      <c r="J65" s="114">
        <f t="shared" si="36"/>
        <v>0</v>
      </c>
      <c r="K65" s="115">
        <f t="shared" ref="K65:K95" si="38">ROUND(J65/0.3048,0)</f>
        <v>0</v>
      </c>
      <c r="M65" s="62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7"/>
      <c r="Z65" s="18"/>
      <c r="AA65" s="42"/>
      <c r="AB65" s="16"/>
      <c r="AC65" s="16"/>
      <c r="AD65" s="112"/>
      <c r="AE65" s="108"/>
      <c r="AF65" s="16"/>
      <c r="AG65" s="32"/>
    </row>
    <row r="66" spans="1:33" x14ac:dyDescent="0.25">
      <c r="A66" s="109">
        <f>+A64+1</f>
        <v>39830</v>
      </c>
      <c r="B66" s="110">
        <f t="shared" si="35"/>
        <v>0</v>
      </c>
      <c r="C66" s="61">
        <f t="shared" si="37"/>
        <v>0</v>
      </c>
      <c r="J66" s="110">
        <f t="shared" si="36"/>
        <v>0</v>
      </c>
      <c r="K66" s="111">
        <f t="shared" si="38"/>
        <v>0</v>
      </c>
      <c r="M66" s="62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7"/>
      <c r="Z66" s="18"/>
      <c r="AA66" s="42"/>
      <c r="AD66" s="112"/>
      <c r="AG66" s="32"/>
    </row>
    <row r="67" spans="1:33" x14ac:dyDescent="0.25">
      <c r="A67" s="113">
        <f>+A65+1</f>
        <v>39830</v>
      </c>
      <c r="B67" s="114">
        <f t="shared" si="35"/>
        <v>0</v>
      </c>
      <c r="C67" s="45">
        <f t="shared" si="37"/>
        <v>0</v>
      </c>
      <c r="J67" s="114">
        <f t="shared" si="36"/>
        <v>0</v>
      </c>
      <c r="K67" s="115">
        <f t="shared" si="38"/>
        <v>0</v>
      </c>
      <c r="M67" s="62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7"/>
      <c r="Z67" s="18"/>
      <c r="AA67" s="42"/>
      <c r="AB67" s="16"/>
      <c r="AC67" s="16"/>
      <c r="AD67" s="112"/>
      <c r="AE67" s="108"/>
      <c r="AF67" s="16"/>
      <c r="AG67" s="32"/>
    </row>
    <row r="68" spans="1:33" x14ac:dyDescent="0.25">
      <c r="A68" s="109">
        <f t="shared" ref="A68:A95" si="39">+A66+1</f>
        <v>39831</v>
      </c>
      <c r="B68" s="110">
        <f t="shared" si="35"/>
        <v>0</v>
      </c>
      <c r="C68" s="61">
        <f t="shared" si="37"/>
        <v>0</v>
      </c>
      <c r="J68" s="110">
        <f t="shared" si="36"/>
        <v>0</v>
      </c>
      <c r="K68" s="111">
        <f t="shared" si="38"/>
        <v>0</v>
      </c>
      <c r="M68" s="62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7"/>
      <c r="Z68" s="18"/>
      <c r="AA68" s="42"/>
      <c r="AD68" s="112"/>
      <c r="AG68" s="32"/>
    </row>
    <row r="69" spans="1:33" x14ac:dyDescent="0.25">
      <c r="A69" s="113">
        <f t="shared" si="39"/>
        <v>39831</v>
      </c>
      <c r="B69" s="114">
        <f t="shared" si="35"/>
        <v>0</v>
      </c>
      <c r="C69" s="45">
        <f t="shared" si="37"/>
        <v>0</v>
      </c>
      <c r="J69" s="114">
        <f t="shared" si="36"/>
        <v>0</v>
      </c>
      <c r="K69" s="115">
        <f t="shared" si="38"/>
        <v>0</v>
      </c>
      <c r="M69" s="62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7"/>
      <c r="Z69" s="18"/>
      <c r="AA69" s="42"/>
      <c r="AB69" s="16"/>
      <c r="AC69" s="16"/>
      <c r="AD69" s="112"/>
      <c r="AE69" s="108"/>
      <c r="AF69" s="16"/>
      <c r="AG69" s="32"/>
    </row>
    <row r="70" spans="1:33" x14ac:dyDescent="0.25">
      <c r="A70" s="109">
        <f t="shared" si="39"/>
        <v>39832</v>
      </c>
      <c r="B70" s="110">
        <f t="shared" si="35"/>
        <v>0</v>
      </c>
      <c r="C70" s="61">
        <f t="shared" si="37"/>
        <v>0</v>
      </c>
      <c r="J70" s="110">
        <f t="shared" si="36"/>
        <v>0</v>
      </c>
      <c r="K70" s="111">
        <f t="shared" si="38"/>
        <v>0</v>
      </c>
      <c r="M70" s="62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7"/>
      <c r="Z70" s="18"/>
      <c r="AA70" s="42"/>
      <c r="AD70" s="112"/>
      <c r="AG70" s="32"/>
    </row>
    <row r="71" spans="1:33" x14ac:dyDescent="0.25">
      <c r="A71" s="113">
        <f>+A69+1</f>
        <v>39832</v>
      </c>
      <c r="B71" s="114">
        <f t="shared" si="35"/>
        <v>0</v>
      </c>
      <c r="C71" s="45">
        <f t="shared" si="37"/>
        <v>0</v>
      </c>
      <c r="J71" s="114">
        <f t="shared" si="36"/>
        <v>0</v>
      </c>
      <c r="K71" s="115">
        <f t="shared" si="38"/>
        <v>0</v>
      </c>
      <c r="M71" s="62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7"/>
      <c r="Z71" s="18"/>
      <c r="AA71" s="42"/>
      <c r="AB71" s="16"/>
      <c r="AC71" s="16"/>
      <c r="AD71" s="112"/>
      <c r="AE71" s="108"/>
      <c r="AF71" s="16"/>
      <c r="AG71" s="32"/>
    </row>
    <row r="72" spans="1:33" x14ac:dyDescent="0.25">
      <c r="A72" s="109">
        <f>+A70+1</f>
        <v>39833</v>
      </c>
      <c r="B72" s="110">
        <f t="shared" si="35"/>
        <v>0</v>
      </c>
      <c r="C72" s="61">
        <f t="shared" si="37"/>
        <v>0</v>
      </c>
      <c r="J72" s="110">
        <f t="shared" si="36"/>
        <v>0</v>
      </c>
      <c r="K72" s="111">
        <f t="shared" si="38"/>
        <v>0</v>
      </c>
      <c r="M72" s="62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7"/>
      <c r="Z72" s="18"/>
      <c r="AA72" s="42"/>
      <c r="AD72" s="112"/>
      <c r="AG72" s="32"/>
    </row>
    <row r="73" spans="1:33" x14ac:dyDescent="0.25">
      <c r="A73" s="113">
        <f t="shared" si="39"/>
        <v>39833</v>
      </c>
      <c r="B73" s="114">
        <f t="shared" si="35"/>
        <v>0</v>
      </c>
      <c r="C73" s="45">
        <f t="shared" si="37"/>
        <v>0</v>
      </c>
      <c r="J73" s="114">
        <f t="shared" si="36"/>
        <v>0</v>
      </c>
      <c r="K73" s="115">
        <f t="shared" si="38"/>
        <v>0</v>
      </c>
      <c r="M73" s="62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7"/>
      <c r="Z73" s="18"/>
      <c r="AA73" s="42"/>
      <c r="AB73" s="16"/>
      <c r="AC73" s="16"/>
      <c r="AD73" s="112"/>
      <c r="AE73" s="108"/>
      <c r="AF73" s="16"/>
      <c r="AG73" s="32"/>
    </row>
    <row r="74" spans="1:33" x14ac:dyDescent="0.25">
      <c r="A74" s="109">
        <f t="shared" si="39"/>
        <v>39834</v>
      </c>
      <c r="B74" s="110">
        <f t="shared" si="35"/>
        <v>0</v>
      </c>
      <c r="C74" s="61">
        <f t="shared" si="37"/>
        <v>0</v>
      </c>
      <c r="J74" s="110">
        <f t="shared" si="36"/>
        <v>0</v>
      </c>
      <c r="K74" s="111">
        <f t="shared" si="38"/>
        <v>0</v>
      </c>
      <c r="M74" s="62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7"/>
      <c r="Z74" s="18"/>
      <c r="AA74" s="42"/>
      <c r="AD74" s="112"/>
      <c r="AG74" s="32"/>
    </row>
    <row r="75" spans="1:33" x14ac:dyDescent="0.25">
      <c r="A75" s="113">
        <f>+A73+1</f>
        <v>39834</v>
      </c>
      <c r="B75" s="114">
        <f t="shared" si="35"/>
        <v>0</v>
      </c>
      <c r="C75" s="45">
        <f t="shared" si="37"/>
        <v>0</v>
      </c>
      <c r="J75" s="114">
        <f t="shared" si="36"/>
        <v>0</v>
      </c>
      <c r="K75" s="115">
        <f t="shared" si="38"/>
        <v>0</v>
      </c>
      <c r="M75" s="62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7"/>
      <c r="Z75" s="18"/>
      <c r="AA75" s="42"/>
      <c r="AB75" s="16"/>
      <c r="AC75" s="16"/>
      <c r="AD75" s="112"/>
      <c r="AE75" s="108"/>
      <c r="AF75" s="16"/>
      <c r="AG75" s="32"/>
    </row>
    <row r="76" spans="1:33" x14ac:dyDescent="0.25">
      <c r="A76" s="109">
        <f>+A74+1</f>
        <v>39835</v>
      </c>
      <c r="B76" s="110">
        <f t="shared" si="35"/>
        <v>0</v>
      </c>
      <c r="C76" s="61">
        <f t="shared" si="37"/>
        <v>0</v>
      </c>
      <c r="J76" s="110">
        <f t="shared" si="36"/>
        <v>0</v>
      </c>
      <c r="K76" s="111">
        <f t="shared" si="38"/>
        <v>0</v>
      </c>
      <c r="M76" s="62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7"/>
      <c r="Z76" s="18"/>
      <c r="AA76" s="42"/>
      <c r="AD76" s="112"/>
      <c r="AG76" s="32"/>
    </row>
    <row r="77" spans="1:33" x14ac:dyDescent="0.25">
      <c r="A77" s="113">
        <f t="shared" si="39"/>
        <v>39835</v>
      </c>
      <c r="B77" s="114">
        <f t="shared" si="35"/>
        <v>0</v>
      </c>
      <c r="C77" s="45">
        <f t="shared" si="37"/>
        <v>0</v>
      </c>
      <c r="J77" s="114">
        <f t="shared" si="36"/>
        <v>0</v>
      </c>
      <c r="K77" s="115">
        <f t="shared" si="38"/>
        <v>0</v>
      </c>
      <c r="M77" s="62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7"/>
      <c r="Z77" s="18"/>
      <c r="AA77" s="42"/>
      <c r="AB77" s="16"/>
      <c r="AC77" s="16"/>
      <c r="AD77" s="112"/>
      <c r="AE77" s="108"/>
      <c r="AF77" s="16"/>
      <c r="AG77" s="32"/>
    </row>
    <row r="78" spans="1:33" x14ac:dyDescent="0.25">
      <c r="A78" s="109">
        <f t="shared" si="39"/>
        <v>39836</v>
      </c>
      <c r="B78" s="110">
        <f t="shared" si="35"/>
        <v>0</v>
      </c>
      <c r="C78" s="61">
        <f t="shared" si="37"/>
        <v>0</v>
      </c>
      <c r="J78" s="110">
        <f t="shared" si="36"/>
        <v>0</v>
      </c>
      <c r="K78" s="111">
        <f t="shared" si="38"/>
        <v>0</v>
      </c>
      <c r="M78" s="62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7"/>
      <c r="Z78" s="18"/>
      <c r="AA78" s="42"/>
      <c r="AD78" s="112"/>
      <c r="AG78" s="32"/>
    </row>
    <row r="79" spans="1:33" x14ac:dyDescent="0.25">
      <c r="A79" s="113">
        <f t="shared" si="39"/>
        <v>39836</v>
      </c>
      <c r="B79" s="114">
        <f t="shared" si="35"/>
        <v>0</v>
      </c>
      <c r="C79" s="45">
        <f t="shared" si="37"/>
        <v>0</v>
      </c>
      <c r="J79" s="114">
        <f t="shared" si="36"/>
        <v>0</v>
      </c>
      <c r="K79" s="115">
        <f t="shared" si="38"/>
        <v>0</v>
      </c>
      <c r="M79" s="62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7"/>
      <c r="Z79" s="18"/>
      <c r="AA79" s="42"/>
      <c r="AB79" s="16"/>
      <c r="AC79" s="16"/>
      <c r="AD79" s="112"/>
      <c r="AE79" s="108"/>
      <c r="AF79" s="16"/>
      <c r="AG79" s="32"/>
    </row>
    <row r="80" spans="1:33" x14ac:dyDescent="0.25">
      <c r="A80" s="109">
        <f t="shared" si="39"/>
        <v>39837</v>
      </c>
      <c r="B80" s="110">
        <f t="shared" si="35"/>
        <v>0</v>
      </c>
      <c r="C80" s="61">
        <f t="shared" si="37"/>
        <v>0</v>
      </c>
      <c r="J80" s="110">
        <f t="shared" si="36"/>
        <v>0</v>
      </c>
      <c r="K80" s="111">
        <f t="shared" si="38"/>
        <v>0</v>
      </c>
      <c r="M80" s="62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7"/>
      <c r="Z80" s="18"/>
      <c r="AA80" s="42"/>
      <c r="AD80" s="112"/>
      <c r="AG80" s="32"/>
    </row>
    <row r="81" spans="1:33" x14ac:dyDescent="0.25">
      <c r="A81" s="113">
        <f t="shared" si="39"/>
        <v>39837</v>
      </c>
      <c r="B81" s="114">
        <f t="shared" si="35"/>
        <v>0</v>
      </c>
      <c r="C81" s="45">
        <f t="shared" si="37"/>
        <v>0</v>
      </c>
      <c r="J81" s="114">
        <f t="shared" si="36"/>
        <v>0</v>
      </c>
      <c r="K81" s="115">
        <f t="shared" si="38"/>
        <v>0</v>
      </c>
      <c r="M81" s="62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7"/>
      <c r="Z81" s="18"/>
      <c r="AA81" s="42"/>
      <c r="AB81" s="16"/>
      <c r="AC81" s="16"/>
      <c r="AD81" s="112"/>
      <c r="AE81" s="108"/>
      <c r="AF81" s="16"/>
      <c r="AG81" s="32"/>
    </row>
    <row r="82" spans="1:33" x14ac:dyDescent="0.25">
      <c r="A82" s="109">
        <f t="shared" si="39"/>
        <v>39838</v>
      </c>
      <c r="B82" s="110">
        <f t="shared" si="35"/>
        <v>0</v>
      </c>
      <c r="C82" s="61">
        <f t="shared" si="37"/>
        <v>0</v>
      </c>
      <c r="J82" s="110">
        <f t="shared" si="36"/>
        <v>0</v>
      </c>
      <c r="K82" s="111">
        <f t="shared" si="38"/>
        <v>0</v>
      </c>
      <c r="M82" s="62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7"/>
      <c r="Z82" s="18"/>
      <c r="AA82" s="42"/>
      <c r="AD82" s="112"/>
      <c r="AG82" s="32"/>
    </row>
    <row r="83" spans="1:33" x14ac:dyDescent="0.25">
      <c r="A83" s="113">
        <f>+A81+1</f>
        <v>39838</v>
      </c>
      <c r="B83" s="114">
        <f t="shared" si="35"/>
        <v>0</v>
      </c>
      <c r="C83" s="45">
        <f t="shared" si="37"/>
        <v>0</v>
      </c>
      <c r="J83" s="114">
        <f t="shared" si="36"/>
        <v>0</v>
      </c>
      <c r="K83" s="115">
        <f t="shared" si="38"/>
        <v>0</v>
      </c>
      <c r="M83" s="62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7"/>
      <c r="Z83" s="18"/>
      <c r="AA83" s="42"/>
      <c r="AB83" s="16"/>
      <c r="AC83" s="16"/>
      <c r="AD83" s="112"/>
      <c r="AG83" s="32"/>
    </row>
    <row r="84" spans="1:33" x14ac:dyDescent="0.25">
      <c r="A84" s="109">
        <f>+A82+1</f>
        <v>39839</v>
      </c>
      <c r="B84" s="110">
        <f t="shared" si="35"/>
        <v>0</v>
      </c>
      <c r="C84" s="61">
        <f t="shared" si="37"/>
        <v>0</v>
      </c>
      <c r="J84" s="110">
        <f t="shared" si="36"/>
        <v>0</v>
      </c>
      <c r="K84" s="111">
        <f t="shared" si="38"/>
        <v>0</v>
      </c>
      <c r="M84" s="62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7"/>
      <c r="Z84" s="18"/>
      <c r="AA84" s="42"/>
      <c r="AD84" s="112"/>
      <c r="AE84" s="108"/>
      <c r="AF84" s="16"/>
      <c r="AG84" s="32"/>
    </row>
    <row r="85" spans="1:33" x14ac:dyDescent="0.25">
      <c r="A85" s="113">
        <f t="shared" si="39"/>
        <v>39839</v>
      </c>
      <c r="B85" s="114">
        <f t="shared" si="35"/>
        <v>0</v>
      </c>
      <c r="C85" s="45">
        <f t="shared" si="37"/>
        <v>0</v>
      </c>
      <c r="J85" s="114">
        <f t="shared" si="36"/>
        <v>0</v>
      </c>
      <c r="K85" s="115">
        <f t="shared" si="38"/>
        <v>0</v>
      </c>
      <c r="M85" s="62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7"/>
      <c r="Z85" s="18"/>
      <c r="AA85" s="42"/>
      <c r="AB85" s="16"/>
      <c r="AC85" s="16"/>
      <c r="AD85" s="112"/>
      <c r="AG85" s="32"/>
    </row>
    <row r="86" spans="1:33" x14ac:dyDescent="0.25">
      <c r="A86" s="109">
        <f t="shared" si="39"/>
        <v>39840</v>
      </c>
      <c r="B86" s="110">
        <f t="shared" si="35"/>
        <v>0</v>
      </c>
      <c r="C86" s="61">
        <f t="shared" si="37"/>
        <v>0</v>
      </c>
      <c r="J86" s="110">
        <f t="shared" si="36"/>
        <v>0</v>
      </c>
      <c r="K86" s="111">
        <f t="shared" si="38"/>
        <v>0</v>
      </c>
      <c r="M86" s="62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7"/>
      <c r="Z86" s="18"/>
      <c r="AA86" s="42"/>
      <c r="AD86" s="112"/>
      <c r="AE86" s="108"/>
      <c r="AF86" s="16"/>
      <c r="AG86" s="32"/>
    </row>
    <row r="87" spans="1:33" x14ac:dyDescent="0.25">
      <c r="A87" s="113">
        <f t="shared" si="39"/>
        <v>39840</v>
      </c>
      <c r="B87" s="114">
        <f t="shared" si="35"/>
        <v>0</v>
      </c>
      <c r="C87" s="45">
        <f t="shared" si="37"/>
        <v>0</v>
      </c>
      <c r="J87" s="114">
        <f t="shared" si="36"/>
        <v>0</v>
      </c>
      <c r="K87" s="115">
        <f t="shared" si="38"/>
        <v>0</v>
      </c>
      <c r="M87" s="62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7"/>
      <c r="Z87" s="18"/>
      <c r="AA87" s="42"/>
      <c r="AB87" s="16"/>
      <c r="AC87" s="16"/>
      <c r="AD87" s="112"/>
      <c r="AG87" s="32"/>
    </row>
    <row r="88" spans="1:33" x14ac:dyDescent="0.25">
      <c r="A88" s="109">
        <f t="shared" si="39"/>
        <v>39841</v>
      </c>
      <c r="B88" s="110">
        <f t="shared" si="35"/>
        <v>0</v>
      </c>
      <c r="C88" s="61">
        <f t="shared" si="37"/>
        <v>0</v>
      </c>
      <c r="J88" s="110">
        <f t="shared" si="36"/>
        <v>0</v>
      </c>
      <c r="K88" s="111">
        <f t="shared" si="38"/>
        <v>0</v>
      </c>
      <c r="M88" s="62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7"/>
      <c r="Z88" s="18"/>
      <c r="AA88" s="42"/>
      <c r="AD88" s="112"/>
      <c r="AE88" s="108"/>
      <c r="AF88" s="16"/>
      <c r="AG88" s="32"/>
    </row>
    <row r="89" spans="1:33" x14ac:dyDescent="0.25">
      <c r="A89" s="113">
        <f t="shared" si="39"/>
        <v>39841</v>
      </c>
      <c r="B89" s="114">
        <f t="shared" si="35"/>
        <v>0</v>
      </c>
      <c r="C89" s="45">
        <f t="shared" si="37"/>
        <v>0</v>
      </c>
      <c r="J89" s="114">
        <f t="shared" si="36"/>
        <v>0</v>
      </c>
      <c r="K89" s="115">
        <f t="shared" si="38"/>
        <v>0</v>
      </c>
      <c r="M89" s="62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7"/>
      <c r="Z89" s="18"/>
      <c r="AA89" s="42"/>
      <c r="AB89" s="16"/>
      <c r="AC89" s="16"/>
      <c r="AD89" s="112"/>
      <c r="AG89" s="32"/>
    </row>
    <row r="90" spans="1:33" x14ac:dyDescent="0.25">
      <c r="A90" s="109">
        <f t="shared" si="39"/>
        <v>39842</v>
      </c>
      <c r="B90" s="110">
        <f t="shared" si="35"/>
        <v>0</v>
      </c>
      <c r="C90" s="61">
        <f t="shared" si="37"/>
        <v>0</v>
      </c>
      <c r="J90" s="110">
        <f t="shared" si="36"/>
        <v>0</v>
      </c>
      <c r="K90" s="111">
        <f t="shared" si="38"/>
        <v>0</v>
      </c>
      <c r="M90" s="62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7"/>
      <c r="Z90" s="18"/>
      <c r="AA90" s="42"/>
      <c r="AD90" s="112"/>
      <c r="AE90" s="108"/>
      <c r="AF90" s="16"/>
      <c r="AG90" s="32"/>
    </row>
    <row r="91" spans="1:33" x14ac:dyDescent="0.25">
      <c r="A91" s="113">
        <f t="shared" si="39"/>
        <v>39842</v>
      </c>
      <c r="B91" s="114">
        <f t="shared" si="35"/>
        <v>0</v>
      </c>
      <c r="C91" s="45">
        <f t="shared" si="37"/>
        <v>0</v>
      </c>
      <c r="J91" s="114">
        <f t="shared" si="36"/>
        <v>0</v>
      </c>
      <c r="K91" s="115">
        <f t="shared" si="38"/>
        <v>0</v>
      </c>
      <c r="M91" s="62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7"/>
      <c r="Z91" s="18"/>
      <c r="AA91" s="42"/>
      <c r="AB91" s="16"/>
      <c r="AC91" s="16"/>
      <c r="AD91" s="112"/>
      <c r="AG91" s="32"/>
    </row>
    <row r="92" spans="1:33" x14ac:dyDescent="0.25">
      <c r="A92" s="109">
        <f t="shared" si="39"/>
        <v>39843</v>
      </c>
      <c r="B92" s="110">
        <f t="shared" si="35"/>
        <v>0</v>
      </c>
      <c r="C92" s="61">
        <f t="shared" si="37"/>
        <v>0</v>
      </c>
      <c r="J92" s="110">
        <f t="shared" si="36"/>
        <v>0</v>
      </c>
      <c r="K92" s="111">
        <f t="shared" si="38"/>
        <v>0</v>
      </c>
      <c r="M92" s="62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7"/>
      <c r="Z92" s="18"/>
      <c r="AA92" s="42"/>
      <c r="AD92" s="112"/>
      <c r="AE92" s="108"/>
      <c r="AF92" s="16"/>
      <c r="AG92" s="32"/>
    </row>
    <row r="93" spans="1:33" x14ac:dyDescent="0.25">
      <c r="A93" s="113">
        <f t="shared" si="39"/>
        <v>39843</v>
      </c>
      <c r="B93" s="114">
        <f t="shared" si="35"/>
        <v>0</v>
      </c>
      <c r="C93" s="45">
        <f t="shared" si="37"/>
        <v>0</v>
      </c>
      <c r="J93" s="114">
        <f t="shared" si="36"/>
        <v>0</v>
      </c>
      <c r="K93" s="115">
        <f t="shared" si="38"/>
        <v>0</v>
      </c>
      <c r="M93" s="62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7"/>
      <c r="Z93" s="18"/>
      <c r="AA93" s="42"/>
      <c r="AB93" s="16"/>
      <c r="AC93" s="16"/>
      <c r="AD93" s="112"/>
      <c r="AG93" s="32"/>
    </row>
    <row r="94" spans="1:33" x14ac:dyDescent="0.25">
      <c r="A94" s="109">
        <f t="shared" si="39"/>
        <v>39844</v>
      </c>
      <c r="B94" s="110">
        <f t="shared" si="35"/>
        <v>0</v>
      </c>
      <c r="C94" s="61">
        <f t="shared" si="37"/>
        <v>0</v>
      </c>
      <c r="J94" s="110">
        <f t="shared" si="36"/>
        <v>0</v>
      </c>
      <c r="K94" s="111">
        <f t="shared" si="38"/>
        <v>0</v>
      </c>
      <c r="M94" s="62"/>
      <c r="O94" s="32"/>
      <c r="P94" s="18"/>
      <c r="Q94" s="32"/>
      <c r="R94" s="18"/>
      <c r="S94" s="18"/>
      <c r="T94" s="18"/>
      <c r="U94" s="18"/>
      <c r="V94" s="18"/>
      <c r="W94" s="18"/>
      <c r="X94" s="18"/>
      <c r="Y94" s="17"/>
      <c r="Z94" s="18"/>
      <c r="AA94" s="42"/>
      <c r="AB94" s="16"/>
      <c r="AC94" s="16"/>
      <c r="AD94" s="16"/>
      <c r="AE94" s="116"/>
      <c r="AF94" s="16"/>
      <c r="AG94" s="16"/>
    </row>
    <row r="95" spans="1:33" x14ac:dyDescent="0.25">
      <c r="A95" s="113">
        <f t="shared" si="39"/>
        <v>39844</v>
      </c>
      <c r="B95" s="114">
        <f t="shared" si="35"/>
        <v>0</v>
      </c>
      <c r="C95" s="45">
        <f t="shared" si="37"/>
        <v>0</v>
      </c>
      <c r="J95" s="114">
        <f t="shared" si="36"/>
        <v>0</v>
      </c>
      <c r="K95" s="115">
        <f t="shared" si="38"/>
        <v>0</v>
      </c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7"/>
      <c r="Z95" s="18"/>
    </row>
    <row r="96" spans="1:33" x14ac:dyDescent="0.25">
      <c r="A96" s="62"/>
      <c r="B96" s="16">
        <f>SUM(B64:B95)</f>
        <v>0</v>
      </c>
      <c r="C96" s="32">
        <f>SUM(C64:C95)</f>
        <v>0</v>
      </c>
      <c r="E96" s="32"/>
      <c r="G96" s="32"/>
      <c r="J96" s="18">
        <f>SUM(J64:J95)</f>
        <v>0</v>
      </c>
      <c r="K96" s="32">
        <f>SUM(K64:K95)</f>
        <v>0</v>
      </c>
      <c r="M96" s="32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7"/>
      <c r="Z96" s="18"/>
    </row>
    <row r="97" spans="1:53" ht="12" customHeight="1" x14ac:dyDescent="0.25">
      <c r="A97" s="62"/>
      <c r="C97" s="117"/>
      <c r="J97" s="87"/>
    </row>
    <row r="98" spans="1:53" ht="12" customHeight="1" x14ac:dyDescent="0.25">
      <c r="A98" s="62"/>
      <c r="C98" s="84"/>
      <c r="J98" s="87"/>
    </row>
    <row r="99" spans="1:53" ht="12" customHeight="1" x14ac:dyDescent="0.25">
      <c r="A99" s="62"/>
      <c r="C99" s="84"/>
      <c r="J99" s="87"/>
    </row>
    <row r="100" spans="1:53" ht="12" customHeight="1" x14ac:dyDescent="0.25">
      <c r="A100" s="62"/>
      <c r="C100" s="84"/>
      <c r="J100" s="87"/>
    </row>
    <row r="101" spans="1:53" ht="12" customHeight="1" x14ac:dyDescent="0.25">
      <c r="A101" s="62"/>
      <c r="C101" s="84"/>
      <c r="J101" s="87"/>
    </row>
    <row r="102" spans="1:53" s="14" customFormat="1" ht="12" customHeight="1" x14ac:dyDescent="0.25">
      <c r="A102" s="62"/>
      <c r="B102" s="18"/>
      <c r="C102" s="84"/>
      <c r="J102" s="87"/>
      <c r="L102" s="18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7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</row>
    <row r="103" spans="1:53" s="14" customFormat="1" ht="12" customHeight="1" x14ac:dyDescent="0.25">
      <c r="A103" s="62"/>
      <c r="B103" s="18"/>
      <c r="C103" s="84"/>
      <c r="J103" s="87"/>
      <c r="L103" s="18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7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</row>
    <row r="104" spans="1:53" s="14" customFormat="1" ht="12" customHeight="1" x14ac:dyDescent="0.25">
      <c r="A104" s="62"/>
      <c r="B104" s="18"/>
      <c r="C104" s="84"/>
      <c r="J104" s="87"/>
      <c r="L104" s="18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7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</row>
    <row r="105" spans="1:53" s="14" customFormat="1" ht="12" customHeight="1" x14ac:dyDescent="0.25">
      <c r="A105" s="62"/>
      <c r="B105" s="18"/>
      <c r="C105" s="84"/>
      <c r="J105" s="87"/>
      <c r="L105" s="18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7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</row>
    <row r="106" spans="1:53" s="14" customFormat="1" ht="12" customHeight="1" x14ac:dyDescent="0.25">
      <c r="A106" s="62"/>
      <c r="B106" s="18"/>
      <c r="C106" s="84"/>
      <c r="J106" s="87"/>
      <c r="L106" s="18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7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</row>
    <row r="107" spans="1:53" s="14" customFormat="1" ht="12" customHeight="1" x14ac:dyDescent="0.25">
      <c r="A107" s="62"/>
      <c r="B107" s="18"/>
      <c r="C107" s="84"/>
      <c r="J107" s="87"/>
      <c r="L107" s="18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7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</row>
    <row r="108" spans="1:53" s="14" customFormat="1" ht="12" customHeight="1" x14ac:dyDescent="0.25">
      <c r="A108" s="62"/>
      <c r="B108" s="18"/>
      <c r="C108" s="84"/>
      <c r="J108" s="87"/>
      <c r="L108" s="18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7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</row>
    <row r="109" spans="1:53" s="14" customFormat="1" ht="12" customHeight="1" x14ac:dyDescent="0.25">
      <c r="A109" s="62"/>
      <c r="B109" s="18"/>
      <c r="C109" s="84"/>
      <c r="J109" s="87"/>
      <c r="L109" s="18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7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</row>
    <row r="110" spans="1:53" s="14" customFormat="1" ht="12" customHeight="1" x14ac:dyDescent="0.25">
      <c r="A110" s="62"/>
      <c r="B110" s="18"/>
      <c r="C110" s="84"/>
      <c r="J110" s="87"/>
      <c r="L110" s="18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7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</row>
    <row r="111" spans="1:53" s="14" customFormat="1" ht="12" customHeight="1" x14ac:dyDescent="0.25">
      <c r="A111" s="62"/>
      <c r="B111" s="18"/>
      <c r="C111" s="84"/>
      <c r="J111" s="87"/>
      <c r="L111" s="18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7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</row>
    <row r="112" spans="1:53" s="14" customFormat="1" ht="12" customHeight="1" x14ac:dyDescent="0.25">
      <c r="A112" s="62"/>
      <c r="B112" s="18"/>
      <c r="C112" s="84"/>
      <c r="J112" s="87"/>
      <c r="L112" s="18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7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</row>
    <row r="113" spans="1:53" s="14" customFormat="1" ht="12" customHeight="1" x14ac:dyDescent="0.25">
      <c r="A113" s="62"/>
      <c r="B113" s="18"/>
      <c r="C113" s="84"/>
      <c r="J113" s="87"/>
      <c r="L113" s="18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7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</row>
    <row r="114" spans="1:53" s="14" customFormat="1" ht="12" customHeight="1" x14ac:dyDescent="0.25">
      <c r="A114" s="62"/>
      <c r="B114" s="18"/>
      <c r="C114" s="84"/>
      <c r="J114" s="87"/>
      <c r="L114" s="18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7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</row>
    <row r="115" spans="1:53" s="14" customFormat="1" ht="12" customHeight="1" x14ac:dyDescent="0.25">
      <c r="A115" s="62"/>
      <c r="B115" s="18"/>
      <c r="C115" s="84"/>
      <c r="J115" s="87"/>
      <c r="L115" s="18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7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</row>
    <row r="116" spans="1:53" s="14" customFormat="1" ht="12" customHeight="1" x14ac:dyDescent="0.25">
      <c r="A116" s="62"/>
      <c r="B116" s="18"/>
      <c r="C116" s="84"/>
      <c r="J116" s="87"/>
      <c r="L116" s="18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7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</row>
    <row r="117" spans="1:53" s="14" customFormat="1" ht="12" customHeight="1" x14ac:dyDescent="0.25">
      <c r="A117" s="62"/>
      <c r="B117" s="18"/>
      <c r="C117" s="84"/>
      <c r="J117" s="87"/>
      <c r="L117" s="18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7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</row>
    <row r="118" spans="1:53" s="14" customFormat="1" ht="12" customHeight="1" x14ac:dyDescent="0.25">
      <c r="A118" s="62"/>
      <c r="B118" s="18"/>
      <c r="C118" s="84"/>
      <c r="J118" s="87"/>
      <c r="L118" s="18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7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</row>
    <row r="119" spans="1:53" s="14" customFormat="1" ht="12" customHeight="1" x14ac:dyDescent="0.25">
      <c r="A119" s="62"/>
      <c r="B119" s="18"/>
      <c r="C119" s="84"/>
      <c r="J119" s="87"/>
      <c r="L119" s="18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7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</row>
    <row r="120" spans="1:53" s="14" customFormat="1" ht="12" customHeight="1" x14ac:dyDescent="0.25">
      <c r="A120" s="62"/>
      <c r="B120" s="18"/>
      <c r="C120" s="84"/>
      <c r="J120" s="87"/>
      <c r="L120" s="18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7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</row>
    <row r="121" spans="1:53" s="14" customFormat="1" ht="12" customHeight="1" x14ac:dyDescent="0.25">
      <c r="A121" s="62"/>
      <c r="B121" s="18"/>
      <c r="C121" s="84"/>
      <c r="J121" s="87"/>
      <c r="L121" s="18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7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</row>
    <row r="122" spans="1:53" s="14" customFormat="1" ht="12" customHeight="1" x14ac:dyDescent="0.25">
      <c r="A122" s="62"/>
      <c r="B122" s="18"/>
      <c r="C122" s="84"/>
      <c r="J122" s="87"/>
      <c r="L122" s="18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7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</row>
    <row r="123" spans="1:53" s="14" customFormat="1" ht="12" customHeight="1" x14ac:dyDescent="0.25">
      <c r="A123" s="62"/>
      <c r="B123" s="18"/>
      <c r="C123" s="84"/>
      <c r="J123" s="87"/>
      <c r="L123" s="18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7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</row>
    <row r="124" spans="1:53" s="14" customFormat="1" ht="12" customHeight="1" x14ac:dyDescent="0.25">
      <c r="A124" s="62"/>
      <c r="B124" s="18"/>
      <c r="C124" s="84"/>
      <c r="J124" s="87"/>
      <c r="L124" s="18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7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</row>
    <row r="125" spans="1:53" s="14" customFormat="1" ht="12" customHeight="1" x14ac:dyDescent="0.25">
      <c r="A125" s="62"/>
      <c r="B125" s="18"/>
      <c r="C125" s="84"/>
      <c r="J125" s="87"/>
      <c r="L125" s="18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7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</row>
    <row r="126" spans="1:53" s="14" customFormat="1" ht="12" customHeight="1" x14ac:dyDescent="0.25">
      <c r="A126" s="62"/>
      <c r="B126" s="18"/>
      <c r="C126" s="84"/>
      <c r="J126" s="87"/>
      <c r="L126" s="18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7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</row>
    <row r="127" spans="1:53" s="14" customFormat="1" ht="12" customHeight="1" x14ac:dyDescent="0.25">
      <c r="A127" s="62"/>
      <c r="B127" s="18"/>
      <c r="C127" s="84"/>
      <c r="J127" s="87"/>
      <c r="L127" s="18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7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</row>
    <row r="128" spans="1:53" s="14" customFormat="1" ht="12" customHeight="1" x14ac:dyDescent="0.25">
      <c r="A128" s="62"/>
      <c r="B128" s="18"/>
      <c r="C128" s="84"/>
      <c r="J128" s="87"/>
      <c r="L128" s="18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7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</row>
    <row r="129" spans="1:53" s="14" customFormat="1" ht="12" customHeight="1" x14ac:dyDescent="0.25">
      <c r="A129" s="62"/>
      <c r="B129" s="18"/>
      <c r="C129" s="84"/>
      <c r="J129" s="87"/>
      <c r="L129" s="18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7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</row>
    <row r="130" spans="1:53" s="14" customFormat="1" ht="12" customHeight="1" x14ac:dyDescent="0.25">
      <c r="A130" s="62"/>
      <c r="B130" s="18"/>
      <c r="C130" s="84"/>
      <c r="J130" s="87"/>
      <c r="L130" s="18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7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</row>
    <row r="131" spans="1:53" s="14" customFormat="1" ht="12" customHeight="1" x14ac:dyDescent="0.25">
      <c r="A131" s="62"/>
      <c r="B131" s="18"/>
      <c r="C131" s="84"/>
      <c r="J131" s="87"/>
      <c r="L131" s="18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7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</row>
    <row r="132" spans="1:53" s="14" customFormat="1" ht="12" customHeight="1" x14ac:dyDescent="0.25">
      <c r="A132" s="62"/>
      <c r="B132" s="18"/>
      <c r="C132" s="84"/>
      <c r="J132" s="87"/>
      <c r="L132" s="18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7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</row>
    <row r="133" spans="1:53" s="14" customFormat="1" ht="12" customHeight="1" x14ac:dyDescent="0.25">
      <c r="A133" s="62"/>
      <c r="B133" s="18"/>
      <c r="C133" s="84"/>
      <c r="J133" s="87"/>
      <c r="L133" s="18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7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</row>
    <row r="134" spans="1:53" s="14" customFormat="1" ht="12" customHeight="1" x14ac:dyDescent="0.25">
      <c r="A134" s="62"/>
      <c r="B134" s="18"/>
      <c r="C134" s="84"/>
      <c r="J134" s="87"/>
      <c r="L134" s="18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7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</row>
    <row r="135" spans="1:53" s="14" customFormat="1" ht="12" customHeight="1" x14ac:dyDescent="0.25">
      <c r="A135" s="62"/>
      <c r="B135" s="18"/>
      <c r="C135" s="84"/>
      <c r="J135" s="87"/>
      <c r="L135" s="18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7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</row>
    <row r="136" spans="1:53" s="14" customFormat="1" ht="12" customHeight="1" x14ac:dyDescent="0.25">
      <c r="A136" s="62"/>
      <c r="B136" s="18"/>
      <c r="C136" s="84"/>
      <c r="J136" s="87"/>
      <c r="L136" s="18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7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</row>
    <row r="137" spans="1:53" s="14" customFormat="1" ht="12" customHeight="1" x14ac:dyDescent="0.25">
      <c r="A137" s="62"/>
      <c r="B137" s="18"/>
      <c r="C137" s="84"/>
      <c r="J137" s="87"/>
      <c r="L137" s="18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7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</row>
    <row r="138" spans="1:53" s="14" customFormat="1" ht="12" customHeight="1" x14ac:dyDescent="0.25">
      <c r="A138" s="62"/>
      <c r="B138" s="18"/>
      <c r="C138" s="84"/>
      <c r="J138" s="87"/>
      <c r="L138" s="18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7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</row>
    <row r="139" spans="1:53" s="14" customFormat="1" ht="12" customHeight="1" x14ac:dyDescent="0.25">
      <c r="A139" s="62"/>
      <c r="B139" s="18"/>
      <c r="C139" s="84"/>
      <c r="J139" s="87"/>
      <c r="L139" s="18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7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</row>
    <row r="140" spans="1:53" s="14" customFormat="1" ht="12" customHeight="1" x14ac:dyDescent="0.25">
      <c r="A140" s="62"/>
      <c r="B140" s="18"/>
      <c r="C140" s="84"/>
      <c r="J140" s="87"/>
      <c r="L140" s="18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7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</row>
    <row r="141" spans="1:53" s="14" customFormat="1" ht="12" customHeight="1" x14ac:dyDescent="0.25">
      <c r="A141" s="62"/>
      <c r="B141" s="18"/>
      <c r="C141" s="84"/>
      <c r="J141" s="87"/>
      <c r="L141" s="18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7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</row>
    <row r="142" spans="1:53" s="14" customFormat="1" ht="12" customHeight="1" x14ac:dyDescent="0.25">
      <c r="A142" s="62"/>
      <c r="B142" s="18"/>
      <c r="C142" s="84"/>
      <c r="J142" s="87"/>
      <c r="L142" s="18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7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</row>
    <row r="143" spans="1:53" s="14" customFormat="1" ht="12" customHeight="1" x14ac:dyDescent="0.25">
      <c r="A143" s="62"/>
      <c r="B143" s="18"/>
      <c r="C143" s="84"/>
      <c r="J143" s="87"/>
      <c r="L143" s="18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7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</row>
    <row r="144" spans="1:53" s="14" customFormat="1" ht="12" customHeight="1" x14ac:dyDescent="0.25">
      <c r="A144" s="62"/>
      <c r="B144" s="18"/>
      <c r="C144" s="84"/>
      <c r="J144" s="87"/>
      <c r="L144" s="18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7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</row>
    <row r="145" spans="1:53" s="14" customFormat="1" ht="12" customHeight="1" x14ac:dyDescent="0.25">
      <c r="A145" s="62"/>
      <c r="B145" s="18"/>
      <c r="C145" s="84"/>
      <c r="J145" s="87"/>
      <c r="L145" s="18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7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</row>
    <row r="146" spans="1:53" s="14" customFormat="1" ht="12" customHeight="1" x14ac:dyDescent="0.25">
      <c r="A146" s="62"/>
      <c r="B146" s="18"/>
      <c r="C146" s="84"/>
      <c r="J146" s="87"/>
      <c r="L146" s="18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7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</row>
    <row r="147" spans="1:53" s="14" customFormat="1" ht="12" customHeight="1" x14ac:dyDescent="0.25">
      <c r="A147" s="62"/>
      <c r="B147" s="18"/>
      <c r="C147" s="84"/>
      <c r="J147" s="87"/>
      <c r="L147" s="18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7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</row>
    <row r="148" spans="1:53" s="14" customFormat="1" ht="12" customHeight="1" x14ac:dyDescent="0.25">
      <c r="A148" s="62"/>
      <c r="B148" s="18"/>
      <c r="C148" s="84"/>
      <c r="J148" s="87"/>
      <c r="L148" s="18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7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</row>
    <row r="149" spans="1:53" s="14" customFormat="1" ht="12" customHeight="1" x14ac:dyDescent="0.25">
      <c r="A149" s="62"/>
      <c r="B149" s="18"/>
      <c r="C149" s="84"/>
      <c r="J149" s="87"/>
      <c r="L149" s="18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7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</row>
    <row r="150" spans="1:53" s="14" customFormat="1" ht="12" customHeight="1" x14ac:dyDescent="0.25">
      <c r="A150" s="62"/>
      <c r="B150" s="18"/>
      <c r="C150" s="84"/>
      <c r="J150" s="87"/>
      <c r="L150" s="18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7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</row>
    <row r="151" spans="1:53" s="14" customFormat="1" ht="12" customHeight="1" x14ac:dyDescent="0.25">
      <c r="A151" s="62"/>
      <c r="B151" s="18"/>
      <c r="C151" s="84"/>
      <c r="J151" s="87"/>
      <c r="L151" s="18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7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</row>
    <row r="152" spans="1:53" s="14" customFormat="1" ht="12" customHeight="1" x14ac:dyDescent="0.25">
      <c r="A152" s="62"/>
      <c r="B152" s="18"/>
      <c r="C152" s="84"/>
      <c r="J152" s="87"/>
      <c r="L152" s="18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7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</row>
    <row r="153" spans="1:53" s="14" customFormat="1" ht="12" customHeight="1" x14ac:dyDescent="0.25">
      <c r="A153" s="62"/>
      <c r="B153" s="18"/>
      <c r="C153" s="84"/>
      <c r="J153" s="87"/>
      <c r="L153" s="18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7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</row>
    <row r="154" spans="1:53" s="14" customFormat="1" ht="12" customHeight="1" x14ac:dyDescent="0.25">
      <c r="A154" s="62"/>
      <c r="B154" s="18"/>
      <c r="C154" s="84"/>
      <c r="J154" s="87"/>
      <c r="L154" s="18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7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</row>
    <row r="155" spans="1:53" s="14" customFormat="1" ht="12" customHeight="1" x14ac:dyDescent="0.25">
      <c r="A155" s="62"/>
      <c r="B155" s="18"/>
      <c r="C155" s="84"/>
      <c r="J155" s="87"/>
      <c r="L155" s="18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7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</row>
    <row r="156" spans="1:53" s="14" customFormat="1" ht="12" customHeight="1" x14ac:dyDescent="0.25">
      <c r="A156" s="62"/>
      <c r="B156" s="18"/>
      <c r="C156" s="84"/>
      <c r="J156" s="87"/>
      <c r="L156" s="18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7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</row>
    <row r="157" spans="1:53" s="14" customFormat="1" ht="12" customHeight="1" x14ac:dyDescent="0.25">
      <c r="A157" s="62"/>
      <c r="B157" s="18"/>
      <c r="C157" s="84"/>
      <c r="J157" s="87"/>
      <c r="L157" s="18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7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</row>
    <row r="158" spans="1:53" s="14" customFormat="1" ht="12" customHeight="1" x14ac:dyDescent="0.25">
      <c r="A158" s="62"/>
      <c r="B158" s="18"/>
      <c r="C158" s="84"/>
      <c r="J158" s="87"/>
      <c r="L158" s="18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7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</row>
    <row r="159" spans="1:53" s="14" customFormat="1" ht="12" customHeight="1" x14ac:dyDescent="0.25">
      <c r="A159" s="62"/>
      <c r="B159" s="18"/>
      <c r="C159" s="84"/>
      <c r="J159" s="87"/>
      <c r="L159" s="18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7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</row>
    <row r="160" spans="1:53" s="14" customFormat="1" ht="12" customHeight="1" x14ac:dyDescent="0.25">
      <c r="A160" s="62"/>
      <c r="B160" s="18"/>
      <c r="C160" s="84"/>
      <c r="J160" s="87"/>
      <c r="L160" s="18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7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</row>
    <row r="161" spans="1:53" s="14" customFormat="1" ht="12" customHeight="1" x14ac:dyDescent="0.25">
      <c r="A161" s="62"/>
      <c r="B161" s="18"/>
      <c r="C161" s="84"/>
      <c r="J161" s="87"/>
      <c r="L161" s="18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7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</row>
    <row r="162" spans="1:53" s="14" customFormat="1" ht="12" customHeight="1" x14ac:dyDescent="0.25">
      <c r="A162" s="62"/>
      <c r="B162" s="18"/>
      <c r="C162" s="84"/>
      <c r="J162" s="87"/>
      <c r="L162" s="18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7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</row>
    <row r="163" spans="1:53" s="14" customFormat="1" ht="12" customHeight="1" x14ac:dyDescent="0.25">
      <c r="A163" s="62"/>
      <c r="B163" s="18"/>
      <c r="C163" s="84"/>
      <c r="J163" s="87"/>
      <c r="L163" s="18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7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</row>
    <row r="164" spans="1:53" s="14" customFormat="1" ht="12" customHeight="1" x14ac:dyDescent="0.25">
      <c r="A164" s="62"/>
      <c r="B164" s="18"/>
      <c r="C164" s="84"/>
      <c r="J164" s="87"/>
      <c r="L164" s="18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7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</row>
    <row r="165" spans="1:53" s="14" customFormat="1" ht="12" customHeight="1" x14ac:dyDescent="0.25">
      <c r="A165" s="62"/>
      <c r="B165" s="18"/>
      <c r="C165" s="84"/>
      <c r="J165" s="87"/>
      <c r="L165" s="18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7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</row>
    <row r="166" spans="1:53" s="14" customFormat="1" ht="12" customHeight="1" x14ac:dyDescent="0.25">
      <c r="A166" s="62"/>
      <c r="B166" s="18"/>
      <c r="C166" s="84"/>
      <c r="J166" s="87"/>
      <c r="L166" s="18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7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</row>
    <row r="167" spans="1:53" s="14" customFormat="1" ht="12" customHeight="1" x14ac:dyDescent="0.25">
      <c r="A167" s="62"/>
      <c r="B167" s="18"/>
      <c r="C167" s="84"/>
      <c r="J167" s="87"/>
      <c r="L167" s="18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7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</row>
    <row r="168" spans="1:53" s="14" customFormat="1" ht="12" customHeight="1" x14ac:dyDescent="0.25">
      <c r="A168" s="62"/>
      <c r="B168" s="18"/>
      <c r="C168" s="84"/>
      <c r="J168" s="87"/>
      <c r="L168" s="18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7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</row>
    <row r="169" spans="1:53" s="14" customFormat="1" ht="12" customHeight="1" x14ac:dyDescent="0.25">
      <c r="A169" s="62"/>
      <c r="B169" s="18"/>
      <c r="C169" s="84"/>
      <c r="J169" s="87"/>
      <c r="L169" s="18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7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</row>
    <row r="170" spans="1:53" s="14" customFormat="1" ht="12" customHeight="1" x14ac:dyDescent="0.25">
      <c r="A170" s="62"/>
      <c r="B170" s="18"/>
      <c r="C170" s="84"/>
      <c r="J170" s="87"/>
      <c r="L170" s="18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7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</row>
    <row r="171" spans="1:53" s="14" customFormat="1" ht="12" customHeight="1" x14ac:dyDescent="0.25">
      <c r="A171" s="62"/>
      <c r="B171" s="18"/>
      <c r="C171" s="84"/>
      <c r="J171" s="87"/>
      <c r="L171" s="18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7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</row>
    <row r="172" spans="1:53" s="14" customFormat="1" ht="12" customHeight="1" x14ac:dyDescent="0.25">
      <c r="A172" s="62"/>
      <c r="B172" s="18"/>
      <c r="C172" s="84"/>
      <c r="J172" s="87"/>
      <c r="L172" s="18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7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</row>
    <row r="173" spans="1:53" s="14" customFormat="1" ht="12" customHeight="1" x14ac:dyDescent="0.25">
      <c r="A173" s="62"/>
      <c r="B173" s="18"/>
      <c r="C173" s="84"/>
      <c r="J173" s="87"/>
      <c r="L173" s="18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7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</row>
    <row r="174" spans="1:53" s="14" customFormat="1" ht="12" customHeight="1" x14ac:dyDescent="0.25">
      <c r="A174" s="62"/>
      <c r="B174" s="18"/>
      <c r="C174" s="84"/>
      <c r="J174" s="87"/>
      <c r="L174" s="18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7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</row>
    <row r="175" spans="1:53" s="14" customFormat="1" ht="12" customHeight="1" x14ac:dyDescent="0.25">
      <c r="A175" s="62"/>
      <c r="B175" s="18"/>
      <c r="C175" s="84"/>
      <c r="J175" s="87"/>
      <c r="L175" s="18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7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</row>
    <row r="176" spans="1:53" s="14" customFormat="1" ht="12" customHeight="1" x14ac:dyDescent="0.25">
      <c r="A176" s="62"/>
      <c r="B176" s="18"/>
      <c r="C176" s="84"/>
      <c r="J176" s="87"/>
      <c r="L176" s="18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7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</row>
    <row r="177" spans="1:53" s="14" customFormat="1" ht="12" customHeight="1" x14ac:dyDescent="0.25">
      <c r="A177" s="62"/>
      <c r="B177" s="18"/>
      <c r="C177" s="84"/>
      <c r="J177" s="87"/>
      <c r="L177" s="18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7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</row>
    <row r="178" spans="1:53" s="14" customFormat="1" ht="12" customHeight="1" x14ac:dyDescent="0.25">
      <c r="A178" s="62"/>
      <c r="B178" s="18"/>
      <c r="C178" s="84"/>
      <c r="J178" s="87"/>
      <c r="L178" s="18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7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</row>
    <row r="179" spans="1:53" s="14" customFormat="1" ht="12" customHeight="1" x14ac:dyDescent="0.25">
      <c r="A179" s="62"/>
      <c r="B179" s="18"/>
      <c r="C179" s="84"/>
      <c r="J179" s="87"/>
      <c r="L179" s="18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7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</row>
    <row r="180" spans="1:53" s="14" customFormat="1" ht="12" customHeight="1" x14ac:dyDescent="0.25">
      <c r="A180" s="62"/>
      <c r="B180" s="18"/>
      <c r="C180" s="84"/>
      <c r="J180" s="87"/>
      <c r="L180" s="18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7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</row>
    <row r="181" spans="1:53" s="14" customFormat="1" ht="12" customHeight="1" x14ac:dyDescent="0.25">
      <c r="A181" s="62"/>
      <c r="B181" s="18"/>
      <c r="C181" s="84"/>
      <c r="J181" s="87"/>
      <c r="L181" s="18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7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</row>
    <row r="182" spans="1:53" s="14" customFormat="1" ht="12" customHeight="1" x14ac:dyDescent="0.25">
      <c r="A182" s="62"/>
      <c r="B182" s="18"/>
      <c r="C182" s="84"/>
      <c r="J182" s="87"/>
      <c r="L182" s="18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7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</row>
    <row r="183" spans="1:53" s="14" customFormat="1" ht="12" customHeight="1" x14ac:dyDescent="0.25">
      <c r="A183" s="62"/>
      <c r="B183" s="18"/>
      <c r="C183" s="17"/>
      <c r="L183" s="18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7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</row>
    <row r="184" spans="1:53" s="14" customFormat="1" ht="12" customHeight="1" x14ac:dyDescent="0.25">
      <c r="A184" s="62"/>
      <c r="B184" s="18"/>
      <c r="C184" s="17"/>
      <c r="L184" s="18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7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</row>
    <row r="185" spans="1:53" s="14" customFormat="1" ht="12" customHeight="1" x14ac:dyDescent="0.25">
      <c r="A185" s="62"/>
      <c r="B185" s="18"/>
      <c r="C185" s="17"/>
      <c r="L185" s="18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7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</row>
    <row r="186" spans="1:53" s="14" customFormat="1" ht="12" customHeight="1" x14ac:dyDescent="0.25">
      <c r="A186" s="62"/>
      <c r="B186" s="18"/>
      <c r="C186" s="17"/>
      <c r="L186" s="18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7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</row>
    <row r="187" spans="1:53" s="14" customFormat="1" ht="12" customHeight="1" x14ac:dyDescent="0.25">
      <c r="A187" s="62"/>
      <c r="B187" s="18"/>
      <c r="C187" s="17"/>
      <c r="L187" s="18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7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</row>
    <row r="188" spans="1:53" s="14" customFormat="1" ht="12" customHeight="1" x14ac:dyDescent="0.25">
      <c r="A188" s="62"/>
      <c r="B188" s="18"/>
      <c r="C188" s="17"/>
      <c r="L188" s="18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7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</row>
    <row r="189" spans="1:53" s="14" customFormat="1" ht="12" customHeight="1" x14ac:dyDescent="0.25">
      <c r="A189" s="62"/>
      <c r="B189" s="18"/>
      <c r="C189" s="17"/>
      <c r="L189" s="18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7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</row>
    <row r="190" spans="1:53" s="14" customFormat="1" ht="12" customHeight="1" x14ac:dyDescent="0.25">
      <c r="A190" s="62"/>
      <c r="B190" s="18"/>
      <c r="C190" s="17"/>
      <c r="L190" s="18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7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</row>
    <row r="191" spans="1:53" s="14" customFormat="1" ht="12" customHeight="1" x14ac:dyDescent="0.25">
      <c r="A191" s="62"/>
      <c r="B191" s="18"/>
      <c r="C191" s="17"/>
      <c r="L191" s="18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7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</row>
    <row r="192" spans="1:53" s="14" customFormat="1" ht="12" customHeight="1" x14ac:dyDescent="0.25">
      <c r="A192" s="62"/>
      <c r="B192" s="18"/>
      <c r="C192" s="17"/>
      <c r="L192" s="18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7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</row>
    <row r="193" spans="1:53" s="14" customFormat="1" ht="12" customHeight="1" x14ac:dyDescent="0.25">
      <c r="A193" s="62"/>
      <c r="B193" s="18"/>
      <c r="C193" s="17"/>
      <c r="L193" s="18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7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</row>
    <row r="194" spans="1:53" s="14" customFormat="1" ht="12" customHeight="1" x14ac:dyDescent="0.25">
      <c r="A194" s="62"/>
      <c r="B194" s="18"/>
      <c r="C194" s="17"/>
      <c r="L194" s="18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7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</row>
    <row r="195" spans="1:53" s="14" customFormat="1" ht="12" customHeight="1" x14ac:dyDescent="0.25">
      <c r="A195" s="62"/>
      <c r="B195" s="18"/>
      <c r="C195" s="17"/>
      <c r="L195" s="18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7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</row>
    <row r="196" spans="1:53" s="14" customFormat="1" ht="12" customHeight="1" x14ac:dyDescent="0.25">
      <c r="A196" s="62"/>
      <c r="B196" s="18"/>
      <c r="C196" s="17"/>
      <c r="L196" s="18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7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</row>
    <row r="197" spans="1:53" s="14" customFormat="1" ht="12" customHeight="1" x14ac:dyDescent="0.25">
      <c r="A197" s="62"/>
      <c r="B197" s="18"/>
      <c r="C197" s="17"/>
      <c r="L197" s="18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7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</row>
    <row r="198" spans="1:53" s="14" customFormat="1" ht="12" customHeight="1" x14ac:dyDescent="0.25">
      <c r="A198" s="62"/>
      <c r="B198" s="18"/>
      <c r="C198" s="17"/>
      <c r="L198" s="18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7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</row>
    <row r="199" spans="1:53" s="14" customFormat="1" ht="12" customHeight="1" x14ac:dyDescent="0.25">
      <c r="A199" s="62"/>
      <c r="B199" s="18"/>
      <c r="C199" s="17"/>
      <c r="L199" s="18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7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</row>
    <row r="200" spans="1:53" s="14" customFormat="1" ht="12" customHeight="1" x14ac:dyDescent="0.25">
      <c r="A200" s="62"/>
      <c r="B200" s="18"/>
      <c r="C200" s="17"/>
      <c r="L200" s="18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7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</row>
    <row r="201" spans="1:53" s="14" customFormat="1" ht="12" customHeight="1" x14ac:dyDescent="0.25">
      <c r="A201" s="62"/>
      <c r="B201" s="18"/>
      <c r="C201" s="17"/>
      <c r="L201" s="18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7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</row>
    <row r="202" spans="1:53" s="14" customFormat="1" ht="12" customHeight="1" x14ac:dyDescent="0.25">
      <c r="A202" s="62"/>
      <c r="B202" s="18"/>
      <c r="C202" s="17"/>
      <c r="L202" s="18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7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</row>
    <row r="203" spans="1:53" s="14" customFormat="1" ht="12" customHeight="1" x14ac:dyDescent="0.25">
      <c r="A203" s="62"/>
      <c r="B203" s="18"/>
      <c r="C203" s="17"/>
      <c r="L203" s="18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7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</row>
    <row r="204" spans="1:53" s="14" customFormat="1" ht="12" customHeight="1" x14ac:dyDescent="0.25">
      <c r="A204" s="62"/>
      <c r="B204" s="18"/>
      <c r="C204" s="17"/>
      <c r="L204" s="18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7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</row>
    <row r="205" spans="1:53" s="14" customFormat="1" ht="12" customHeight="1" x14ac:dyDescent="0.25">
      <c r="A205" s="62"/>
      <c r="B205" s="18"/>
      <c r="C205" s="17"/>
      <c r="L205" s="18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7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</row>
    <row r="206" spans="1:53" s="14" customFormat="1" ht="12" customHeight="1" x14ac:dyDescent="0.25">
      <c r="A206" s="62"/>
      <c r="B206" s="18"/>
      <c r="C206" s="17"/>
      <c r="L206" s="18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7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</row>
    <row r="207" spans="1:53" s="14" customFormat="1" ht="12" customHeight="1" x14ac:dyDescent="0.25">
      <c r="A207" s="62"/>
      <c r="B207" s="18"/>
      <c r="C207" s="17"/>
      <c r="L207" s="18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7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</row>
    <row r="208" spans="1:53" s="14" customFormat="1" ht="12" customHeight="1" x14ac:dyDescent="0.25">
      <c r="A208" s="62"/>
      <c r="B208" s="18"/>
      <c r="C208" s="17"/>
      <c r="L208" s="18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7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</row>
    <row r="209" spans="1:53" s="14" customFormat="1" ht="12" customHeight="1" x14ac:dyDescent="0.25">
      <c r="A209" s="62"/>
      <c r="B209" s="18"/>
      <c r="C209" s="17"/>
      <c r="L209" s="18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7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</row>
    <row r="210" spans="1:53" s="14" customFormat="1" ht="12" customHeight="1" x14ac:dyDescent="0.25">
      <c r="A210" s="62"/>
      <c r="B210" s="18"/>
      <c r="C210" s="17"/>
      <c r="L210" s="18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7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</row>
    <row r="211" spans="1:53" s="14" customFormat="1" ht="12" customHeight="1" x14ac:dyDescent="0.25">
      <c r="A211" s="62"/>
      <c r="B211" s="18"/>
      <c r="C211" s="17"/>
      <c r="L211" s="18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7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</row>
    <row r="212" spans="1:53" s="14" customFormat="1" ht="12" customHeight="1" x14ac:dyDescent="0.25">
      <c r="A212" s="62"/>
      <c r="B212" s="18"/>
      <c r="C212" s="17"/>
      <c r="L212" s="18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7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</row>
    <row r="213" spans="1:53" s="14" customFormat="1" ht="12" customHeight="1" x14ac:dyDescent="0.25">
      <c r="A213" s="62"/>
      <c r="B213" s="18"/>
      <c r="C213" s="17"/>
      <c r="L213" s="18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7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</row>
    <row r="214" spans="1:53" s="14" customFormat="1" ht="12" customHeight="1" x14ac:dyDescent="0.25">
      <c r="A214" s="62"/>
      <c r="B214" s="18"/>
      <c r="C214" s="17"/>
      <c r="L214" s="18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7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</row>
    <row r="215" spans="1:53" s="14" customFormat="1" ht="12" customHeight="1" x14ac:dyDescent="0.25">
      <c r="A215" s="62"/>
      <c r="B215" s="18"/>
      <c r="C215" s="17"/>
      <c r="L215" s="18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7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</row>
    <row r="216" spans="1:53" s="14" customFormat="1" ht="12" customHeight="1" x14ac:dyDescent="0.25">
      <c r="A216" s="62"/>
      <c r="B216" s="18"/>
      <c r="C216" s="17"/>
      <c r="L216" s="18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7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</row>
    <row r="217" spans="1:53" s="14" customFormat="1" ht="12" customHeight="1" x14ac:dyDescent="0.25">
      <c r="A217" s="62"/>
      <c r="B217" s="18"/>
      <c r="C217" s="17"/>
      <c r="L217" s="18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7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</row>
    <row r="218" spans="1:53" s="14" customFormat="1" ht="12" customHeight="1" x14ac:dyDescent="0.25">
      <c r="A218" s="62"/>
      <c r="B218" s="18"/>
      <c r="C218" s="18"/>
      <c r="L218" s="18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7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</row>
    <row r="219" spans="1:53" s="14" customFormat="1" ht="12" customHeight="1" x14ac:dyDescent="0.25">
      <c r="A219" s="62"/>
      <c r="B219" s="18"/>
      <c r="C219" s="18"/>
      <c r="L219" s="18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7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</row>
    <row r="220" spans="1:53" s="14" customFormat="1" ht="12" customHeight="1" x14ac:dyDescent="0.25">
      <c r="A220" s="62"/>
      <c r="B220" s="18"/>
      <c r="C220" s="18"/>
      <c r="L220" s="18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7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</row>
    <row r="221" spans="1:53" s="14" customFormat="1" ht="12" customHeight="1" x14ac:dyDescent="0.25">
      <c r="A221" s="62"/>
      <c r="B221" s="18"/>
      <c r="C221" s="18"/>
      <c r="L221" s="18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7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</row>
    <row r="222" spans="1:53" s="14" customFormat="1" ht="12" customHeight="1" x14ac:dyDescent="0.25">
      <c r="A222" s="62"/>
      <c r="B222" s="18"/>
      <c r="C222" s="18"/>
      <c r="L222" s="18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7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</row>
    <row r="223" spans="1:53" s="14" customFormat="1" ht="12" customHeight="1" x14ac:dyDescent="0.25">
      <c r="A223" s="62"/>
      <c r="B223" s="18"/>
      <c r="C223" s="18"/>
      <c r="L223" s="18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7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</row>
    <row r="224" spans="1:53" s="14" customFormat="1" ht="12" customHeight="1" x14ac:dyDescent="0.25">
      <c r="A224" s="62"/>
      <c r="B224" s="18"/>
      <c r="C224" s="18"/>
      <c r="L224" s="18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7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</row>
    <row r="225" spans="1:53" s="14" customFormat="1" ht="12" customHeight="1" x14ac:dyDescent="0.25">
      <c r="A225" s="62"/>
      <c r="B225" s="18"/>
      <c r="C225" s="18"/>
      <c r="L225" s="18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7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</row>
    <row r="226" spans="1:53" s="14" customFormat="1" ht="12" customHeight="1" x14ac:dyDescent="0.25">
      <c r="A226" s="62"/>
      <c r="B226" s="18"/>
      <c r="C226" s="18"/>
      <c r="L226" s="18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7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</row>
    <row r="227" spans="1:53" s="14" customFormat="1" ht="12" customHeight="1" x14ac:dyDescent="0.25">
      <c r="A227" s="62"/>
      <c r="B227" s="18"/>
      <c r="C227" s="18"/>
      <c r="L227" s="18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7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</row>
    <row r="228" spans="1:53" s="14" customFormat="1" ht="12" customHeight="1" x14ac:dyDescent="0.25">
      <c r="A228" s="62"/>
      <c r="B228" s="18"/>
      <c r="C228" s="18"/>
      <c r="L228" s="18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7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</row>
    <row r="229" spans="1:53" s="14" customFormat="1" ht="12" customHeight="1" x14ac:dyDescent="0.25">
      <c r="A229" s="62"/>
      <c r="B229" s="18"/>
      <c r="C229" s="18"/>
      <c r="L229" s="18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7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</row>
    <row r="230" spans="1:53" ht="12" customHeight="1" x14ac:dyDescent="0.25">
      <c r="A230" s="62"/>
    </row>
    <row r="231" spans="1:53" ht="12" customHeight="1" x14ac:dyDescent="0.25">
      <c r="A231" s="62"/>
    </row>
    <row r="232" spans="1:53" ht="12" customHeight="1" x14ac:dyDescent="0.25">
      <c r="A232" s="62"/>
    </row>
    <row r="233" spans="1:53" ht="12" customHeight="1" x14ac:dyDescent="0.25">
      <c r="A233" s="62"/>
    </row>
    <row r="234" spans="1:53" ht="12" customHeight="1" x14ac:dyDescent="0.25">
      <c r="A234" s="62"/>
    </row>
    <row r="235" spans="1:53" ht="12" customHeight="1" x14ac:dyDescent="0.25">
      <c r="A235" s="62"/>
    </row>
    <row r="236" spans="1:53" ht="12" customHeight="1" x14ac:dyDescent="0.25">
      <c r="A236" s="62"/>
    </row>
    <row r="237" spans="1:53" ht="12" customHeight="1" x14ac:dyDescent="0.25">
      <c r="A237" s="62"/>
    </row>
    <row r="238" spans="1:53" ht="12" customHeight="1" x14ac:dyDescent="0.25">
      <c r="A238" s="62"/>
    </row>
    <row r="239" spans="1:53" ht="12" customHeight="1" x14ac:dyDescent="0.25">
      <c r="A239" s="62"/>
    </row>
    <row r="240" spans="1:53" ht="12" customHeight="1" x14ac:dyDescent="0.25">
      <c r="A240" s="62"/>
    </row>
    <row r="241" spans="1:1" ht="12" customHeight="1" x14ac:dyDescent="0.25">
      <c r="A241" s="62"/>
    </row>
    <row r="242" spans="1:1" ht="12" customHeight="1" x14ac:dyDescent="0.25">
      <c r="A242" s="62"/>
    </row>
    <row r="243" spans="1:1" ht="12" customHeight="1" x14ac:dyDescent="0.25">
      <c r="A243" s="62"/>
    </row>
    <row r="244" spans="1:1" ht="12" customHeight="1" x14ac:dyDescent="0.25">
      <c r="A244" s="62"/>
    </row>
    <row r="245" spans="1:1" ht="12" customHeight="1" x14ac:dyDescent="0.25">
      <c r="A245" s="62"/>
    </row>
    <row r="246" spans="1:1" ht="12" customHeight="1" x14ac:dyDescent="0.25">
      <c r="A246" s="62"/>
    </row>
    <row r="247" spans="1:1" ht="12" customHeight="1" x14ac:dyDescent="0.25">
      <c r="A247" s="62"/>
    </row>
    <row r="248" spans="1:1" ht="12" customHeight="1" x14ac:dyDescent="0.25">
      <c r="A248" s="62"/>
    </row>
    <row r="249" spans="1:1" ht="12" customHeight="1" x14ac:dyDescent="0.25">
      <c r="A249" s="62"/>
    </row>
    <row r="250" spans="1:1" ht="12" customHeight="1" x14ac:dyDescent="0.25">
      <c r="A250" s="62"/>
    </row>
    <row r="251" spans="1:1" ht="12" customHeight="1" x14ac:dyDescent="0.25">
      <c r="A251" s="62"/>
    </row>
    <row r="252" spans="1:1" ht="12" customHeight="1" x14ac:dyDescent="0.25">
      <c r="A252" s="62"/>
    </row>
    <row r="253" spans="1:1" ht="12" customHeight="1" x14ac:dyDescent="0.25">
      <c r="A253" s="62"/>
    </row>
    <row r="254" spans="1:1" ht="12" customHeight="1" x14ac:dyDescent="0.25">
      <c r="A254" s="62"/>
    </row>
    <row r="255" spans="1:1" ht="12" customHeight="1" x14ac:dyDescent="0.25">
      <c r="A255" s="62"/>
    </row>
    <row r="256" spans="1:1" ht="12" customHeight="1" x14ac:dyDescent="0.25">
      <c r="A256" s="62"/>
    </row>
    <row r="257" spans="1:1" ht="12" customHeight="1" x14ac:dyDescent="0.25">
      <c r="A257" s="62"/>
    </row>
    <row r="258" spans="1:1" ht="12" customHeight="1" x14ac:dyDescent="0.25">
      <c r="A258" s="62"/>
    </row>
    <row r="259" spans="1:1" ht="12" customHeight="1" x14ac:dyDescent="0.25">
      <c r="A259" s="62"/>
    </row>
    <row r="260" spans="1:1" ht="12" customHeight="1" x14ac:dyDescent="0.25">
      <c r="A260" s="62"/>
    </row>
    <row r="261" spans="1:1" ht="12" customHeight="1" x14ac:dyDescent="0.25">
      <c r="A261" s="62"/>
    </row>
    <row r="262" spans="1:1" ht="12" customHeight="1" x14ac:dyDescent="0.25">
      <c r="A262" s="62"/>
    </row>
    <row r="263" spans="1:1" ht="12" customHeight="1" x14ac:dyDescent="0.25">
      <c r="A263" s="62"/>
    </row>
    <row r="264" spans="1:1" ht="12" customHeight="1" x14ac:dyDescent="0.25">
      <c r="A264" s="62"/>
    </row>
    <row r="265" spans="1:1" ht="12" customHeight="1" x14ac:dyDescent="0.25">
      <c r="A265" s="62"/>
    </row>
    <row r="266" spans="1:1" ht="12" customHeight="1" x14ac:dyDescent="0.25">
      <c r="A266" s="62"/>
    </row>
    <row r="267" spans="1:1" ht="12" customHeight="1" x14ac:dyDescent="0.25">
      <c r="A267" s="62"/>
    </row>
    <row r="268" spans="1:1" ht="12" customHeight="1" x14ac:dyDescent="0.25">
      <c r="A268" s="62"/>
    </row>
    <row r="269" spans="1:1" ht="12" customHeight="1" x14ac:dyDescent="0.25">
      <c r="A269" s="62"/>
    </row>
    <row r="270" spans="1:1" ht="12" customHeight="1" x14ac:dyDescent="0.25">
      <c r="A270" s="62"/>
    </row>
    <row r="271" spans="1:1" ht="12" customHeight="1" x14ac:dyDescent="0.25">
      <c r="A271" s="62"/>
    </row>
    <row r="272" spans="1:1" ht="12" customHeight="1" x14ac:dyDescent="0.25">
      <c r="A272" s="62"/>
    </row>
    <row r="273" spans="1:1" ht="12" customHeight="1" x14ac:dyDescent="0.25">
      <c r="A273" s="62"/>
    </row>
    <row r="274" spans="1:1" ht="12" customHeight="1" x14ac:dyDescent="0.25">
      <c r="A274" s="62"/>
    </row>
    <row r="275" spans="1:1" ht="12" customHeight="1" x14ac:dyDescent="0.25">
      <c r="A275" s="62"/>
    </row>
    <row r="276" spans="1:1" ht="12" customHeight="1" x14ac:dyDescent="0.25">
      <c r="A276" s="62"/>
    </row>
    <row r="277" spans="1:1" ht="12" customHeight="1" x14ac:dyDescent="0.25">
      <c r="A277" s="62"/>
    </row>
    <row r="278" spans="1:1" ht="12" customHeight="1" x14ac:dyDescent="0.25">
      <c r="A278" s="62"/>
    </row>
    <row r="279" spans="1:1" ht="12" customHeight="1" x14ac:dyDescent="0.25">
      <c r="A279" s="62"/>
    </row>
    <row r="280" spans="1:1" ht="12" customHeight="1" x14ac:dyDescent="0.25">
      <c r="A280" s="62"/>
    </row>
    <row r="281" spans="1:1" ht="12" customHeight="1" x14ac:dyDescent="0.25">
      <c r="A281" s="62"/>
    </row>
    <row r="282" spans="1:1" ht="12" customHeight="1" x14ac:dyDescent="0.25">
      <c r="A282" s="62"/>
    </row>
    <row r="283" spans="1:1" ht="12" customHeight="1" x14ac:dyDescent="0.25">
      <c r="A283" s="62"/>
    </row>
    <row r="284" spans="1:1" ht="12" customHeight="1" x14ac:dyDescent="0.25">
      <c r="A284" s="62"/>
    </row>
    <row r="285" spans="1:1" ht="12" customHeight="1" x14ac:dyDescent="0.25">
      <c r="A285" s="62"/>
    </row>
    <row r="286" spans="1:1" ht="12" customHeight="1" x14ac:dyDescent="0.25">
      <c r="A286" s="62"/>
    </row>
    <row r="287" spans="1:1" ht="12" customHeight="1" x14ac:dyDescent="0.25">
      <c r="A287" s="62"/>
    </row>
    <row r="288" spans="1:1" ht="12" customHeight="1" x14ac:dyDescent="0.25">
      <c r="A288" s="62"/>
    </row>
    <row r="289" spans="1:1" ht="12" customHeight="1" x14ac:dyDescent="0.25">
      <c r="A289" s="62"/>
    </row>
    <row r="290" spans="1:1" ht="12" customHeight="1" x14ac:dyDescent="0.25">
      <c r="A290" s="62"/>
    </row>
    <row r="291" spans="1:1" ht="12" customHeight="1" x14ac:dyDescent="0.25">
      <c r="A291" s="62"/>
    </row>
    <row r="292" spans="1:1" ht="12" customHeight="1" x14ac:dyDescent="0.25">
      <c r="A292" s="62"/>
    </row>
    <row r="293" spans="1:1" ht="12" customHeight="1" x14ac:dyDescent="0.25">
      <c r="A293" s="62"/>
    </row>
    <row r="294" spans="1:1" ht="12" customHeight="1" x14ac:dyDescent="0.25">
      <c r="A294" s="62"/>
    </row>
    <row r="295" spans="1:1" ht="12" customHeight="1" x14ac:dyDescent="0.25">
      <c r="A295" s="62"/>
    </row>
    <row r="296" spans="1:1" ht="12" customHeight="1" x14ac:dyDescent="0.25">
      <c r="A296" s="62"/>
    </row>
    <row r="297" spans="1:1" ht="12" customHeight="1" x14ac:dyDescent="0.25">
      <c r="A297" s="62"/>
    </row>
    <row r="298" spans="1:1" ht="12" customHeight="1" x14ac:dyDescent="0.25">
      <c r="A298" s="62"/>
    </row>
    <row r="299" spans="1:1" ht="12" customHeight="1" x14ac:dyDescent="0.25">
      <c r="A299" s="62"/>
    </row>
    <row r="300" spans="1:1" ht="12" customHeight="1" x14ac:dyDescent="0.25">
      <c r="A300" s="62"/>
    </row>
    <row r="301" spans="1:1" ht="12" customHeight="1" x14ac:dyDescent="0.25">
      <c r="A301" s="62"/>
    </row>
    <row r="302" spans="1:1" ht="12" customHeight="1" x14ac:dyDescent="0.25">
      <c r="A302" s="62"/>
    </row>
    <row r="303" spans="1:1" ht="12" customHeight="1" x14ac:dyDescent="0.25">
      <c r="A303" s="62"/>
    </row>
    <row r="304" spans="1:1" ht="12" customHeight="1" x14ac:dyDescent="0.25">
      <c r="A304" s="62"/>
    </row>
    <row r="305" spans="1:1" ht="12" customHeight="1" x14ac:dyDescent="0.25">
      <c r="A305" s="62"/>
    </row>
    <row r="306" spans="1:1" ht="12" customHeight="1" x14ac:dyDescent="0.25">
      <c r="A306" s="62"/>
    </row>
    <row r="307" spans="1:1" ht="12" customHeight="1" x14ac:dyDescent="0.25">
      <c r="A307" s="62"/>
    </row>
    <row r="308" spans="1:1" ht="12" customHeight="1" x14ac:dyDescent="0.25">
      <c r="A308" s="62"/>
    </row>
    <row r="309" spans="1:1" ht="12" customHeight="1" x14ac:dyDescent="0.25">
      <c r="A309" s="62"/>
    </row>
    <row r="310" spans="1:1" ht="12" customHeight="1" x14ac:dyDescent="0.25">
      <c r="A310" s="62"/>
    </row>
    <row r="311" spans="1:1" ht="12" customHeight="1" x14ac:dyDescent="0.25">
      <c r="A311" s="62"/>
    </row>
    <row r="312" spans="1:1" ht="12" customHeight="1" x14ac:dyDescent="0.25">
      <c r="A312" s="62"/>
    </row>
    <row r="313" spans="1:1" ht="12" customHeight="1" x14ac:dyDescent="0.25">
      <c r="A313" s="62"/>
    </row>
    <row r="314" spans="1:1" ht="12" customHeight="1" x14ac:dyDescent="0.25">
      <c r="A314" s="62"/>
    </row>
    <row r="315" spans="1:1" ht="12" customHeight="1" x14ac:dyDescent="0.25">
      <c r="A315" s="62"/>
    </row>
    <row r="316" spans="1:1" ht="12" customHeight="1" x14ac:dyDescent="0.25">
      <c r="A316" s="62"/>
    </row>
    <row r="317" spans="1:1" ht="12" customHeight="1" x14ac:dyDescent="0.25">
      <c r="A317" s="62"/>
    </row>
    <row r="318" spans="1:1" ht="12" customHeight="1" x14ac:dyDescent="0.25">
      <c r="A318" s="62"/>
    </row>
    <row r="319" spans="1:1" ht="12" customHeight="1" x14ac:dyDescent="0.25">
      <c r="A319" s="62"/>
    </row>
    <row r="320" spans="1:1" ht="12" customHeight="1" x14ac:dyDescent="0.25">
      <c r="A320" s="62"/>
    </row>
    <row r="321" spans="1:1" ht="12" customHeight="1" x14ac:dyDescent="0.25">
      <c r="A321" s="62"/>
    </row>
    <row r="322" spans="1:1" ht="12" customHeight="1" x14ac:dyDescent="0.25">
      <c r="A322" s="62"/>
    </row>
    <row r="323" spans="1:1" ht="12" customHeight="1" x14ac:dyDescent="0.25">
      <c r="A323" s="62"/>
    </row>
    <row r="324" spans="1:1" ht="12" customHeight="1" x14ac:dyDescent="0.25">
      <c r="A324" s="62"/>
    </row>
    <row r="325" spans="1:1" ht="12" customHeight="1" x14ac:dyDescent="0.25">
      <c r="A325" s="62"/>
    </row>
    <row r="326" spans="1:1" ht="12" customHeight="1" x14ac:dyDescent="0.25">
      <c r="A326" s="62"/>
    </row>
    <row r="327" spans="1:1" ht="12" customHeight="1" x14ac:dyDescent="0.25">
      <c r="A327" s="62"/>
    </row>
    <row r="328" spans="1:1" ht="12" customHeight="1" x14ac:dyDescent="0.25">
      <c r="A328" s="62"/>
    </row>
    <row r="329" spans="1:1" ht="12" customHeight="1" x14ac:dyDescent="0.25">
      <c r="A329" s="62"/>
    </row>
    <row r="330" spans="1:1" ht="12" customHeight="1" x14ac:dyDescent="0.25">
      <c r="A330" s="62"/>
    </row>
    <row r="331" spans="1:1" ht="12" customHeight="1" x14ac:dyDescent="0.25">
      <c r="A331" s="62"/>
    </row>
    <row r="332" spans="1:1" ht="12" customHeight="1" x14ac:dyDescent="0.25">
      <c r="A332" s="62"/>
    </row>
    <row r="333" spans="1:1" ht="12" customHeight="1" x14ac:dyDescent="0.25">
      <c r="A333" s="62"/>
    </row>
    <row r="334" spans="1:1" ht="12" customHeight="1" x14ac:dyDescent="0.25">
      <c r="A334" s="62"/>
    </row>
    <row r="335" spans="1:1" ht="12" customHeight="1" x14ac:dyDescent="0.25">
      <c r="A335" s="62"/>
    </row>
    <row r="336" spans="1:1" ht="12" customHeight="1" x14ac:dyDescent="0.25">
      <c r="A336" s="62"/>
    </row>
    <row r="337" spans="1:1" ht="12" customHeight="1" x14ac:dyDescent="0.25">
      <c r="A337" s="62"/>
    </row>
    <row r="338" spans="1:1" ht="12" customHeight="1" x14ac:dyDescent="0.25">
      <c r="A338" s="62"/>
    </row>
    <row r="339" spans="1:1" ht="12" customHeight="1" x14ac:dyDescent="0.25">
      <c r="A339" s="62"/>
    </row>
    <row r="340" spans="1:1" ht="12" customHeight="1" x14ac:dyDescent="0.25">
      <c r="A340" s="62"/>
    </row>
    <row r="341" spans="1:1" ht="12" customHeight="1" x14ac:dyDescent="0.25">
      <c r="A341" s="62"/>
    </row>
    <row r="342" spans="1:1" ht="12" customHeight="1" x14ac:dyDescent="0.25">
      <c r="A342" s="62"/>
    </row>
    <row r="343" spans="1:1" ht="12" customHeight="1" x14ac:dyDescent="0.25">
      <c r="A343" s="62"/>
    </row>
    <row r="344" spans="1:1" ht="12" customHeight="1" x14ac:dyDescent="0.25">
      <c r="A344" s="62"/>
    </row>
    <row r="345" spans="1:1" ht="12" customHeight="1" x14ac:dyDescent="0.25">
      <c r="A345" s="62"/>
    </row>
    <row r="346" spans="1:1" ht="12" customHeight="1" x14ac:dyDescent="0.25">
      <c r="A346" s="62"/>
    </row>
    <row r="347" spans="1:1" ht="12" customHeight="1" x14ac:dyDescent="0.25">
      <c r="A347" s="62"/>
    </row>
    <row r="348" spans="1:1" ht="12" customHeight="1" x14ac:dyDescent="0.25">
      <c r="A348" s="62"/>
    </row>
    <row r="349" spans="1:1" ht="12" customHeight="1" x14ac:dyDescent="0.25">
      <c r="A349" s="62"/>
    </row>
    <row r="350" spans="1:1" ht="12" customHeight="1" x14ac:dyDescent="0.25">
      <c r="A350" s="62"/>
    </row>
    <row r="351" spans="1:1" ht="12" customHeight="1" x14ac:dyDescent="0.25">
      <c r="A351" s="62"/>
    </row>
    <row r="352" spans="1:1" ht="12" customHeight="1" x14ac:dyDescent="0.25">
      <c r="A352" s="62"/>
    </row>
    <row r="353" spans="1:1" ht="12" customHeight="1" x14ac:dyDescent="0.25">
      <c r="A353" s="62"/>
    </row>
    <row r="354" spans="1:1" ht="12" customHeight="1" x14ac:dyDescent="0.25">
      <c r="A354" s="62"/>
    </row>
    <row r="355" spans="1:1" ht="12" customHeight="1" x14ac:dyDescent="0.25">
      <c r="A355" s="62"/>
    </row>
    <row r="356" spans="1:1" ht="12" customHeight="1" x14ac:dyDescent="0.25">
      <c r="A356" s="62"/>
    </row>
    <row r="357" spans="1:1" ht="12" customHeight="1" x14ac:dyDescent="0.25">
      <c r="A357" s="62"/>
    </row>
    <row r="358" spans="1:1" ht="12" customHeight="1" x14ac:dyDescent="0.25">
      <c r="A358" s="62"/>
    </row>
    <row r="359" spans="1:1" ht="12" customHeight="1" x14ac:dyDescent="0.25">
      <c r="A359" s="62"/>
    </row>
    <row r="360" spans="1:1" ht="12" customHeight="1" x14ac:dyDescent="0.25">
      <c r="A360" s="62"/>
    </row>
    <row r="361" spans="1:1" ht="12" customHeight="1" x14ac:dyDescent="0.25">
      <c r="A361" s="62"/>
    </row>
    <row r="362" spans="1:1" ht="12" customHeight="1" x14ac:dyDescent="0.25">
      <c r="A362" s="62"/>
    </row>
    <row r="363" spans="1:1" ht="12" customHeight="1" x14ac:dyDescent="0.25">
      <c r="A363" s="62"/>
    </row>
    <row r="364" spans="1:1" ht="12" customHeight="1" x14ac:dyDescent="0.25">
      <c r="A364" s="62"/>
    </row>
    <row r="365" spans="1:1" ht="12" customHeight="1" x14ac:dyDescent="0.25">
      <c r="A365" s="62"/>
    </row>
    <row r="366" spans="1:1" ht="12" customHeight="1" x14ac:dyDescent="0.25">
      <c r="A366" s="62"/>
    </row>
    <row r="367" spans="1:1" ht="12" customHeight="1" x14ac:dyDescent="0.25">
      <c r="A367" s="62"/>
    </row>
    <row r="368" spans="1:1" ht="12" customHeight="1" x14ac:dyDescent="0.25">
      <c r="A368" s="62"/>
    </row>
    <row r="369" spans="1:1" ht="12" customHeight="1" x14ac:dyDescent="0.25">
      <c r="A369" s="62"/>
    </row>
    <row r="370" spans="1:1" ht="12" customHeight="1" x14ac:dyDescent="0.25">
      <c r="A370" s="62"/>
    </row>
    <row r="371" spans="1:1" ht="12" customHeight="1" x14ac:dyDescent="0.25">
      <c r="A371" s="62"/>
    </row>
    <row r="372" spans="1:1" ht="12" customHeight="1" x14ac:dyDescent="0.25">
      <c r="A372" s="62"/>
    </row>
    <row r="373" spans="1:1" ht="12" customHeight="1" x14ac:dyDescent="0.25">
      <c r="A373" s="62"/>
    </row>
    <row r="374" spans="1:1" ht="12" customHeight="1" x14ac:dyDescent="0.25">
      <c r="A374" s="62"/>
    </row>
    <row r="375" spans="1:1" ht="12" customHeight="1" x14ac:dyDescent="0.25">
      <c r="A375" s="62"/>
    </row>
    <row r="376" spans="1:1" ht="12" customHeight="1" x14ac:dyDescent="0.25">
      <c r="A376" s="62"/>
    </row>
    <row r="377" spans="1:1" ht="12" customHeight="1" x14ac:dyDescent="0.25">
      <c r="A377" s="62"/>
    </row>
    <row r="378" spans="1:1" ht="12" customHeight="1" x14ac:dyDescent="0.25">
      <c r="A378" s="62"/>
    </row>
    <row r="379" spans="1:1" ht="12" customHeight="1" x14ac:dyDescent="0.25">
      <c r="A379" s="62"/>
    </row>
    <row r="380" spans="1:1" ht="12" customHeight="1" x14ac:dyDescent="0.25">
      <c r="A380" s="62"/>
    </row>
    <row r="381" spans="1:1" ht="12" customHeight="1" x14ac:dyDescent="0.25">
      <c r="A381" s="62"/>
    </row>
    <row r="382" spans="1:1" ht="12" customHeight="1" x14ac:dyDescent="0.25">
      <c r="A382" s="62"/>
    </row>
    <row r="383" spans="1:1" ht="12" customHeight="1" x14ac:dyDescent="0.25">
      <c r="A383" s="62"/>
    </row>
    <row r="384" spans="1:1" ht="12" customHeight="1" x14ac:dyDescent="0.25">
      <c r="A384" s="62"/>
    </row>
    <row r="385" spans="1:1" ht="12" customHeight="1" x14ac:dyDescent="0.25">
      <c r="A385" s="62"/>
    </row>
    <row r="386" spans="1:1" ht="12" customHeight="1" x14ac:dyDescent="0.25">
      <c r="A386" s="62"/>
    </row>
    <row r="387" spans="1:1" ht="12" customHeight="1" x14ac:dyDescent="0.25">
      <c r="A387" s="62"/>
    </row>
    <row r="388" spans="1:1" ht="12" customHeight="1" x14ac:dyDescent="0.25">
      <c r="A388" s="62"/>
    </row>
    <row r="389" spans="1:1" ht="12" customHeight="1" x14ac:dyDescent="0.25">
      <c r="A389" s="62"/>
    </row>
    <row r="390" spans="1:1" ht="12" customHeight="1" x14ac:dyDescent="0.25">
      <c r="A390" s="62"/>
    </row>
    <row r="391" spans="1:1" ht="12" customHeight="1" x14ac:dyDescent="0.25">
      <c r="A391" s="62"/>
    </row>
    <row r="392" spans="1:1" ht="12" customHeight="1" x14ac:dyDescent="0.25">
      <c r="A392" s="62"/>
    </row>
    <row r="393" spans="1:1" ht="12" customHeight="1" x14ac:dyDescent="0.25">
      <c r="A393" s="62"/>
    </row>
    <row r="394" spans="1:1" ht="12" customHeight="1" x14ac:dyDescent="0.25">
      <c r="A394" s="62"/>
    </row>
    <row r="395" spans="1:1" ht="12" customHeight="1" x14ac:dyDescent="0.25">
      <c r="A395" s="62"/>
    </row>
    <row r="396" spans="1:1" ht="12" customHeight="1" x14ac:dyDescent="0.25"/>
    <row r="397" spans="1:1" ht="12" customHeight="1" x14ac:dyDescent="0.25"/>
    <row r="398" spans="1:1" ht="12" customHeight="1" x14ac:dyDescent="0.25"/>
    <row r="399" spans="1:1" ht="12" customHeight="1" x14ac:dyDescent="0.25"/>
    <row r="400" spans="1:1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</sheetData>
  <mergeCells count="19">
    <mergeCell ref="AE16:AG16"/>
    <mergeCell ref="BG16:BH16"/>
    <mergeCell ref="AH16:AJ16"/>
    <mergeCell ref="AV16:AW16"/>
    <mergeCell ref="AX16:AY16"/>
    <mergeCell ref="AZ16:BA16"/>
    <mergeCell ref="BE16:BF16"/>
    <mergeCell ref="BC16:BD16"/>
    <mergeCell ref="AB3:AC3"/>
    <mergeCell ref="AB4:AC4"/>
    <mergeCell ref="AB5:AC5"/>
    <mergeCell ref="AB6:AC6"/>
    <mergeCell ref="D16:F16"/>
    <mergeCell ref="G16:I16"/>
    <mergeCell ref="AB16:AD16"/>
    <mergeCell ref="AB11:AC11"/>
    <mergeCell ref="AB8:AC8"/>
    <mergeCell ref="AB9:AC9"/>
    <mergeCell ref="AB10:AC10"/>
  </mergeCells>
  <phoneticPr fontId="20" type="noConversion"/>
  <conditionalFormatting sqref="AB53">
    <cfRule type="cellIs" dxfId="1" priority="2" stopIfTrue="1" operator="equal">
      <formula>"OK"</formula>
    </cfRule>
  </conditionalFormatting>
  <conditionalFormatting sqref="AC53">
    <cfRule type="cellIs" dxfId="0" priority="1" stopIfTrue="1" operator="notEqual">
      <formula>"OK"</formula>
    </cfRule>
  </conditionalFormatting>
  <dataValidations count="1">
    <dataValidation type="textLength" operator="equal" allowBlank="1" showInputMessage="1" showErrorMessage="1" sqref="V8" xr:uid="{1A73051F-530D-4AF0-87DD-0575E555A5F4}">
      <formula1>#REF!</formula1>
    </dataValidation>
  </dataValidations>
  <pageMargins left="0.7" right="0.7" top="0.75" bottom="0.75" header="0.3" footer="0.3"/>
  <pageSetup scale="71" orientation="landscape" r:id="rId1"/>
  <colBreaks count="2" manualBreakCount="2">
    <brk id="26" max="1048575" man="1"/>
    <brk id="37" max="6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20D6-68BA-4962-9E1E-312A01BEE4E8}">
  <dimension ref="A1:L316"/>
  <sheetViews>
    <sheetView zoomScale="80" zoomScaleNormal="80" workbookViewId="0">
      <selection activeCell="B3" sqref="B3"/>
    </sheetView>
  </sheetViews>
  <sheetFormatPr defaultRowHeight="13.2" x14ac:dyDescent="0.25"/>
  <cols>
    <col min="1" max="1" width="61.33203125" customWidth="1"/>
    <col min="2" max="2" width="14.44140625" bestFit="1" customWidth="1"/>
  </cols>
  <sheetData>
    <row r="1" spans="1:2" ht="30.6" thickBot="1" x14ac:dyDescent="0.55000000000000004">
      <c r="A1" s="27" t="s">
        <v>65</v>
      </c>
      <c r="B1" s="28"/>
    </row>
    <row r="2" spans="1:2" ht="66" customHeight="1" thickBot="1" x14ac:dyDescent="0.3">
      <c r="A2" s="29" t="e">
        <f>IF(B2=0,"",LEFT(CONCATENATE(B54,B55),LEN(CONCATENATE(B54,B55))-2))</f>
        <v>#REF!</v>
      </c>
      <c r="B2" s="30">
        <f>+Time!F10</f>
        <v>124.75</v>
      </c>
    </row>
    <row r="3" spans="1:2" ht="30.6" thickBot="1" x14ac:dyDescent="0.55000000000000004">
      <c r="A3" s="27" t="s">
        <v>66</v>
      </c>
      <c r="B3" s="28"/>
    </row>
    <row r="4" spans="1:2" ht="66" customHeight="1" thickBot="1" x14ac:dyDescent="0.3">
      <c r="A4" s="29" t="str">
        <f>IF(B4=0,"",LEFT(CONCATENATE(B87,B88),LEN(CONCATENATE(B87,B88))-2))</f>
        <v/>
      </c>
      <c r="B4" s="30">
        <f>[2]Time!J14</f>
        <v>0</v>
      </c>
    </row>
    <row r="5" spans="1:2" ht="30.6" thickBot="1" x14ac:dyDescent="0.55000000000000004">
      <c r="A5" s="27" t="s">
        <v>67</v>
      </c>
      <c r="B5" s="28"/>
    </row>
    <row r="6" spans="1:2" ht="66" customHeight="1" thickBot="1" x14ac:dyDescent="0.3">
      <c r="A6" s="29" t="str">
        <f>IF(B6=0,"",LEFT(CONCATENATE(B120,B121),LEN(CONCATENATE(B120,B121))-2))</f>
        <v/>
      </c>
      <c r="B6" s="30">
        <f>[2]Time!K14</f>
        <v>0</v>
      </c>
    </row>
    <row r="7" spans="1:2" ht="30.6" thickBot="1" x14ac:dyDescent="0.55000000000000004">
      <c r="A7" s="27" t="s">
        <v>68</v>
      </c>
      <c r="B7" s="28"/>
    </row>
    <row r="8" spans="1:2" ht="66" customHeight="1" thickBot="1" x14ac:dyDescent="0.3">
      <c r="A8" s="29" t="str">
        <f>IF(B8=0,"",LEFT(CONCATENATE(B153,B154),LEN(CONCATENATE(B153,B154))-2))</f>
        <v/>
      </c>
      <c r="B8" s="30">
        <f>[2]Time!L14</f>
        <v>0</v>
      </c>
    </row>
    <row r="9" spans="1:2" ht="30.6" thickBot="1" x14ac:dyDescent="0.55000000000000004">
      <c r="A9" s="27" t="s">
        <v>69</v>
      </c>
      <c r="B9" s="28"/>
    </row>
    <row r="10" spans="1:2" ht="66" customHeight="1" thickBot="1" x14ac:dyDescent="0.3">
      <c r="A10" s="29" t="str">
        <f>IF(B10=0,"",LEFT(CONCATENATE(B186,B187),LEN(CONCATENATE(B186,B187))-2))</f>
        <v/>
      </c>
      <c r="B10" s="30">
        <f>[2]Time!M14</f>
        <v>0</v>
      </c>
    </row>
    <row r="11" spans="1:2" ht="30.6" thickBot="1" x14ac:dyDescent="0.55000000000000004">
      <c r="A11" s="27" t="s">
        <v>70</v>
      </c>
      <c r="B11" s="28"/>
    </row>
    <row r="12" spans="1:2" ht="66" customHeight="1" thickBot="1" x14ac:dyDescent="0.3">
      <c r="A12" s="29" t="str">
        <f>IF(B12=0,"",LEFT(CONCATENATE(B219,B220),LEN(CONCATENATE(B219,B220))-2))</f>
        <v/>
      </c>
      <c r="B12" s="30">
        <f>[2]Time!N14</f>
        <v>0</v>
      </c>
    </row>
    <row r="13" spans="1:2" ht="30.6" thickBot="1" x14ac:dyDescent="0.55000000000000004">
      <c r="A13" s="27" t="s">
        <v>71</v>
      </c>
      <c r="B13" s="28"/>
    </row>
    <row r="14" spans="1:2" ht="66" customHeight="1" thickBot="1" x14ac:dyDescent="0.3">
      <c r="A14" s="29" t="str">
        <f>IF(B14=0,"",LEFT(CONCATENATE(B252,B253),LEN(CONCATENATE(B252,B253))-2))</f>
        <v/>
      </c>
      <c r="B14" s="30">
        <f>[2]Time!P14</f>
        <v>0</v>
      </c>
    </row>
    <row r="15" spans="1:2" ht="30.6" thickBot="1" x14ac:dyDescent="0.55000000000000004">
      <c r="A15" s="27" t="s">
        <v>72</v>
      </c>
      <c r="B15" s="28"/>
    </row>
    <row r="16" spans="1:2" ht="66" customHeight="1" thickBot="1" x14ac:dyDescent="0.3">
      <c r="A16" s="29" t="str">
        <f>IF(B16=0,"",LEFT(CONCATENATE(B285,B286),LEN(CONCATENATE(B285,B286))-2))</f>
        <v/>
      </c>
      <c r="B16" s="30">
        <f>[2]Time!Q14</f>
        <v>0</v>
      </c>
    </row>
    <row r="17" spans="1:12" ht="30.6" thickBot="1" x14ac:dyDescent="0.55000000000000004">
      <c r="A17" s="27" t="s">
        <v>73</v>
      </c>
      <c r="B17" s="28"/>
    </row>
    <row r="18" spans="1:12" ht="66" customHeight="1" thickBot="1" x14ac:dyDescent="0.3">
      <c r="A18" s="29" t="e">
        <f>IF(B18=0,"",LEFT(CONCATENATE(C21,C22),LEN(CONCATENATE(C21,C22))-2))</f>
        <v>#REF!</v>
      </c>
      <c r="B18" s="30" t="e">
        <f>C23</f>
        <v>#REF!</v>
      </c>
    </row>
    <row r="20" spans="1:12" x14ac:dyDescent="0.25">
      <c r="A20" s="317" t="s">
        <v>74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17"/>
      <c r="L20" s="317"/>
    </row>
    <row r="21" spans="1:12" x14ac:dyDescent="0.25">
      <c r="A21" t="e">
        <f>IF([2]Time!R16-1&lt;=0,"",CONCATENATE(DAY([2]Time!A16),LOWER([2]Time!B16),"-",[2]Time!R16-1,", "))</f>
        <v>#REF!</v>
      </c>
      <c r="B21" t="e">
        <f>IF([2]Time!R16-1&gt;=0,[2]Time!R16-1,0)</f>
        <v>#REF!</v>
      </c>
      <c r="C21" t="e">
        <f>CONCATENATE(A21,A22,A23,A24,A25,A26,A27,A28,A29,A30,A31,A32,A33,A34,A35,A36)</f>
        <v>#REF!</v>
      </c>
    </row>
    <row r="22" spans="1:12" x14ac:dyDescent="0.25">
      <c r="A22" t="e">
        <f>IF([2]Time!R17-1&lt;=0,"",CONCATENATE(DAY([2]Time!A17),LOWER([2]Time!B17),"-",[2]Time!R17-1,", "))</f>
        <v>#REF!</v>
      </c>
      <c r="B22" t="e">
        <f>IF([2]Time!R17-1&gt;=0,[2]Time!R17-1,0)</f>
        <v>#REF!</v>
      </c>
      <c r="C22" t="e">
        <f>CONCATENATE(A37,A38,A39,A40,A41,A42,A43,A44,A45,A46,A47,A48,A49,A50,A51,A52)</f>
        <v>#REF!</v>
      </c>
    </row>
    <row r="23" spans="1:12" x14ac:dyDescent="0.25">
      <c r="A23" t="e">
        <f>IF([2]Time!R18-1&lt;=0,"",CONCATENATE(DAY([2]Time!A18),LOWER([2]Time!B18),"-",[2]Time!R18-1,", "))</f>
        <v>#REF!</v>
      </c>
      <c r="B23" t="e">
        <f>IF([2]Time!R18-1&gt;=0,[2]Time!R18-1,0)</f>
        <v>#REF!</v>
      </c>
      <c r="C23" t="e">
        <f>SUM(B21:B52)</f>
        <v>#REF!</v>
      </c>
    </row>
    <row r="24" spans="1:12" x14ac:dyDescent="0.25">
      <c r="A24" t="e">
        <f>IF([2]Time!R19-1&lt;=0,"",CONCATENATE(DAY([2]Time!A19),LOWER([2]Time!B19),"-",[2]Time!R19-1,", "))</f>
        <v>#REF!</v>
      </c>
      <c r="B24" t="e">
        <f>IF([2]Time!R19-1&gt;=0,[2]Time!R19-1,0)</f>
        <v>#REF!</v>
      </c>
    </row>
    <row r="25" spans="1:12" x14ac:dyDescent="0.25">
      <c r="A25" t="e">
        <f>IF([2]Time!R20-1&lt;=0,"",CONCATENATE(DAY([2]Time!A20),LOWER([2]Time!B20),"-",[2]Time!R20-1,", "))</f>
        <v>#REF!</v>
      </c>
      <c r="B25" t="e">
        <f>IF([2]Time!R20-1&gt;=0,[2]Time!R20-1,0)</f>
        <v>#REF!</v>
      </c>
    </row>
    <row r="26" spans="1:12" x14ac:dyDescent="0.25">
      <c r="A26" t="e">
        <f>IF([2]Time!R21-1&lt;=0,"",CONCATENATE(DAY([2]Time!A21),LOWER([2]Time!B21),"-",[2]Time!R21-1,", "))</f>
        <v>#REF!</v>
      </c>
      <c r="B26" t="e">
        <f>IF([2]Time!R21-1&gt;=0,[2]Time!R21-1,0)</f>
        <v>#REF!</v>
      </c>
    </row>
    <row r="27" spans="1:12" x14ac:dyDescent="0.25">
      <c r="A27" t="e">
        <f>IF([2]Time!R22-1&lt;=0,"",CONCATENATE(DAY([2]Time!A22),LOWER([2]Time!B22),"-",[2]Time!R22-1,", "))</f>
        <v>#REF!</v>
      </c>
      <c r="B27" t="e">
        <f>IF([2]Time!R22-1&gt;=0,[2]Time!R22-1,0)</f>
        <v>#REF!</v>
      </c>
    </row>
    <row r="28" spans="1:12" x14ac:dyDescent="0.25">
      <c r="A28" t="e">
        <f>IF([2]Time!R23-1&lt;=0,"",CONCATENATE(DAY([2]Time!A23),LOWER([2]Time!B23),"-",[2]Time!R23-1,", "))</f>
        <v>#REF!</v>
      </c>
      <c r="B28" t="e">
        <f>IF([2]Time!R23-1&gt;=0,[2]Time!R23-1,0)</f>
        <v>#REF!</v>
      </c>
    </row>
    <row r="29" spans="1:12" x14ac:dyDescent="0.25">
      <c r="A29" t="e">
        <f>IF([2]Time!R24-1&lt;=0,"",CONCATENATE(DAY([2]Time!A24),LOWER([2]Time!B24),"-",[2]Time!R24-1,", "))</f>
        <v>#REF!</v>
      </c>
      <c r="B29" t="e">
        <f>IF([2]Time!R24-1&gt;=0,[2]Time!R24-1,0)</f>
        <v>#REF!</v>
      </c>
    </row>
    <row r="30" spans="1:12" x14ac:dyDescent="0.25">
      <c r="A30" t="e">
        <f>IF([2]Time!R25-1&lt;=0,"",CONCATENATE(DAY([2]Time!A25),LOWER([2]Time!B25),"-",[2]Time!R25-1,", "))</f>
        <v>#REF!</v>
      </c>
      <c r="B30" t="e">
        <f>IF([2]Time!R25-1&gt;=0,[2]Time!R25-1,0)</f>
        <v>#REF!</v>
      </c>
    </row>
    <row r="31" spans="1:12" x14ac:dyDescent="0.25">
      <c r="A31" t="e">
        <f>IF([2]Time!R26-1&lt;=0,"",CONCATENATE(DAY([2]Time!A26),LOWER([2]Time!B26),"-",[2]Time!R26-1,", "))</f>
        <v>#REF!</v>
      </c>
      <c r="B31" t="e">
        <f>IF([2]Time!R26-1&gt;=0,[2]Time!R26-1,0)</f>
        <v>#REF!</v>
      </c>
    </row>
    <row r="32" spans="1:12" x14ac:dyDescent="0.25">
      <c r="A32" t="e">
        <f>IF([2]Time!R27-1&lt;=0,"",CONCATENATE(DAY([2]Time!A27),LOWER([2]Time!B27),"-",[2]Time!R27-1,", "))</f>
        <v>#REF!</v>
      </c>
      <c r="B32" t="e">
        <f>IF([2]Time!R27-1&gt;=0,[2]Time!R27-1,0)</f>
        <v>#REF!</v>
      </c>
    </row>
    <row r="33" spans="1:2" x14ac:dyDescent="0.25">
      <c r="A33" t="e">
        <f>IF([2]Time!R28-1&lt;=0,"",CONCATENATE(DAY([2]Time!A28),LOWER([2]Time!B28),"-",[2]Time!R28-1,", "))</f>
        <v>#REF!</v>
      </c>
      <c r="B33" t="e">
        <f>IF([2]Time!R28-1&gt;=0,[2]Time!R28-1,0)</f>
        <v>#REF!</v>
      </c>
    </row>
    <row r="34" spans="1:2" x14ac:dyDescent="0.25">
      <c r="A34" t="e">
        <f>IF([2]Time!R29-1&lt;=0,"",CONCATENATE(DAY([2]Time!A29),LOWER([2]Time!B29),"-",[2]Time!R29-1,", "))</f>
        <v>#REF!</v>
      </c>
      <c r="B34" t="e">
        <f>IF([2]Time!R29-1&gt;=0,[2]Time!R29-1,0)</f>
        <v>#REF!</v>
      </c>
    </row>
    <row r="35" spans="1:2" x14ac:dyDescent="0.25">
      <c r="A35" t="e">
        <f>IF([2]Time!R30-1&lt;=0,"",CONCATENATE(DAY([2]Time!A30),LOWER([2]Time!B30),"-",[2]Time!R30-1,", "))</f>
        <v>#REF!</v>
      </c>
      <c r="B35" t="e">
        <f>IF([2]Time!R30-1&gt;=0,[2]Time!R30-1,0)</f>
        <v>#REF!</v>
      </c>
    </row>
    <row r="36" spans="1:2" x14ac:dyDescent="0.25">
      <c r="A36" t="e">
        <f>IF([2]Time!R31-1&lt;=0,"",CONCATENATE(DAY([2]Time!A31),LOWER([2]Time!B31),"-",[2]Time!R31-1,", "))</f>
        <v>#REF!</v>
      </c>
      <c r="B36" t="e">
        <f>IF([2]Time!R31-1&gt;=0,[2]Time!R31-1,0)</f>
        <v>#REF!</v>
      </c>
    </row>
    <row r="37" spans="1:2" x14ac:dyDescent="0.25">
      <c r="A37" t="e">
        <f>IF([2]Time!R32-1&lt;=0,"",CONCATENATE(DAY([2]Time!A32),LOWER([2]Time!B32),"-",[2]Time!R32-1,", "))</f>
        <v>#REF!</v>
      </c>
      <c r="B37" t="e">
        <f>IF([2]Time!R32-1&gt;=0,[2]Time!R32-1,0)</f>
        <v>#REF!</v>
      </c>
    </row>
    <row r="38" spans="1:2" x14ac:dyDescent="0.25">
      <c r="A38" t="e">
        <f>IF([2]Time!R33-1&lt;=0,"",CONCATENATE(DAY([2]Time!A33),LOWER([2]Time!B33),"-",[2]Time!R33-1,", "))</f>
        <v>#REF!</v>
      </c>
      <c r="B38" t="e">
        <f>IF([2]Time!R33-1&gt;=0,[2]Time!R33-1,0)</f>
        <v>#REF!</v>
      </c>
    </row>
    <row r="39" spans="1:2" x14ac:dyDescent="0.25">
      <c r="A39" t="e">
        <f>IF([2]Time!R34-1&lt;=0,"",CONCATENATE(DAY([2]Time!A34),LOWER([2]Time!B34),"-",[2]Time!R34-1,", "))</f>
        <v>#REF!</v>
      </c>
      <c r="B39" t="e">
        <f>IF([2]Time!R34-1&gt;=0,[2]Time!R34-1,0)</f>
        <v>#REF!</v>
      </c>
    </row>
    <row r="40" spans="1:2" x14ac:dyDescent="0.25">
      <c r="A40" t="e">
        <f>IF([2]Time!R35-1&lt;=0,"",CONCATENATE(DAY([2]Time!A35),LOWER([2]Time!B35),"-",[2]Time!R35-1,", "))</f>
        <v>#REF!</v>
      </c>
      <c r="B40" t="e">
        <f>IF([2]Time!R35-1&gt;=0,[2]Time!R35-1,0)</f>
        <v>#REF!</v>
      </c>
    </row>
    <row r="41" spans="1:2" x14ac:dyDescent="0.25">
      <c r="A41" t="e">
        <f>IF([2]Time!R36-1&lt;=0,"",CONCATENATE(DAY([2]Time!A36),LOWER([2]Time!B36),"-",[2]Time!R36-1,", "))</f>
        <v>#REF!</v>
      </c>
      <c r="B41" t="e">
        <f>IF([2]Time!R36-1&gt;=0,[2]Time!R36-1,0)</f>
        <v>#REF!</v>
      </c>
    </row>
    <row r="42" spans="1:2" x14ac:dyDescent="0.25">
      <c r="A42" t="e">
        <f>IF([2]Time!R37-1&lt;=0,"",CONCATENATE(DAY([2]Time!A37),LOWER([2]Time!B37),"-",[2]Time!R37-1,", "))</f>
        <v>#REF!</v>
      </c>
      <c r="B42" t="e">
        <f>IF([2]Time!R37-1&gt;=0,[2]Time!R37-1,0)</f>
        <v>#REF!</v>
      </c>
    </row>
    <row r="43" spans="1:2" x14ac:dyDescent="0.25">
      <c r="A43" t="e">
        <f>IF([2]Time!R38-1&lt;=0,"",CONCATENATE(DAY([2]Time!A38),LOWER([2]Time!B38),"-",[2]Time!R38-1,", "))</f>
        <v>#REF!</v>
      </c>
      <c r="B43" t="e">
        <f>IF([2]Time!R38-1&gt;=0,[2]Time!R38-1,0)</f>
        <v>#REF!</v>
      </c>
    </row>
    <row r="44" spans="1:2" x14ac:dyDescent="0.25">
      <c r="A44" t="e">
        <f>IF([2]Time!R39-1&lt;=0,"",CONCATENATE(DAY([2]Time!A39),LOWER([2]Time!B39),"-",[2]Time!R39-1,", "))</f>
        <v>#REF!</v>
      </c>
      <c r="B44" t="e">
        <f>IF([2]Time!R39-1&gt;=0,[2]Time!R39-1,0)</f>
        <v>#REF!</v>
      </c>
    </row>
    <row r="45" spans="1:2" x14ac:dyDescent="0.25">
      <c r="A45" t="e">
        <f>IF([2]Time!R40-1&lt;=0,"",CONCATENATE(DAY([2]Time!A40),LOWER([2]Time!B40),"-",[2]Time!R40-1,", "))</f>
        <v>#REF!</v>
      </c>
      <c r="B45" t="e">
        <f>IF([2]Time!R40-1&gt;=0,[2]Time!R40-1,0)</f>
        <v>#REF!</v>
      </c>
    </row>
    <row r="46" spans="1:2" x14ac:dyDescent="0.25">
      <c r="A46" t="e">
        <f>IF([2]Time!R41-1&lt;=0,"",CONCATENATE(DAY([2]Time!A41),LOWER([2]Time!B41),"-",[2]Time!R41-1,", "))</f>
        <v>#REF!</v>
      </c>
      <c r="B46" t="e">
        <f>IF([2]Time!R41-1&gt;=0,[2]Time!R41-1,0)</f>
        <v>#REF!</v>
      </c>
    </row>
    <row r="47" spans="1:2" x14ac:dyDescent="0.25">
      <c r="A47" t="e">
        <f>IF([2]Time!R42-1&lt;=0,"",CONCATENATE(DAY([2]Time!A42),LOWER([2]Time!B42),"-",[2]Time!R42-1,", "))</f>
        <v>#REF!</v>
      </c>
      <c r="B47" t="e">
        <f>IF([2]Time!R42-1&gt;=0,[2]Time!R42-1,0)</f>
        <v>#REF!</v>
      </c>
    </row>
    <row r="48" spans="1:2" x14ac:dyDescent="0.25">
      <c r="A48" t="e">
        <f>IF([2]Time!R43-1&lt;=0,"",CONCATENATE(DAY([2]Time!A43),LOWER([2]Time!B43),"-",[2]Time!R43-1,", "))</f>
        <v>#REF!</v>
      </c>
      <c r="B48" t="e">
        <f>IF([2]Time!R43-1&gt;=0,[2]Time!R43-1,0)</f>
        <v>#REF!</v>
      </c>
    </row>
    <row r="49" spans="1:12" x14ac:dyDescent="0.25">
      <c r="A49" t="e">
        <f>IF([2]Time!R44-1&lt;=0,"",CONCATENATE(DAY([2]Time!A44),LOWER([2]Time!B44),"-",[2]Time!R44-1,", "))</f>
        <v>#REF!</v>
      </c>
      <c r="B49" t="e">
        <f>IF([2]Time!R44-1&gt;=0,[2]Time!R44-1,0)</f>
        <v>#REF!</v>
      </c>
    </row>
    <row r="50" spans="1:12" x14ac:dyDescent="0.25">
      <c r="A50" t="e">
        <f>IF([2]Time!R45-1&lt;=0,"",CONCATENATE(DAY([2]Time!A45),LOWER([2]Time!B45),"-",[2]Time!R45-1,", "))</f>
        <v>#REF!</v>
      </c>
      <c r="B50" t="e">
        <f>IF([2]Time!R45-1&gt;=0,[2]Time!R45-1,0)</f>
        <v>#REF!</v>
      </c>
    </row>
    <row r="51" spans="1:12" x14ac:dyDescent="0.25">
      <c r="A51" t="e">
        <f>IF([2]Time!R46-1&lt;=0,"",CONCATENATE(DAY([2]Time!A46),LOWER([2]Time!B46),"-",[2]Time!R46-1,", "))</f>
        <v>#REF!</v>
      </c>
      <c r="B51" t="e">
        <f>IF([2]Time!R46-1&gt;=0,[2]Time!R46-1,0)</f>
        <v>#REF!</v>
      </c>
    </row>
    <row r="52" spans="1:12" x14ac:dyDescent="0.25">
      <c r="A52" t="e">
        <f>IF([2]Time!R47-1&lt;=0,"",CONCATENATE(DAY([2]Time!A47),LOWER([2]Time!B47),"-",[2]Time!R47-1,", "))</f>
        <v>#REF!</v>
      </c>
      <c r="B52" t="e">
        <f>IF([2]Time!R47-1&gt;=0,[2]Time!R47-1,0)</f>
        <v>#REF!</v>
      </c>
    </row>
    <row r="53" spans="1:12" x14ac:dyDescent="0.25">
      <c r="A53" s="317" t="s">
        <v>75</v>
      </c>
      <c r="B53" s="317"/>
      <c r="C53" s="317"/>
      <c r="D53" s="317"/>
      <c r="E53" s="317"/>
      <c r="F53" s="317"/>
      <c r="G53" s="317"/>
      <c r="H53" s="317"/>
      <c r="I53" s="317"/>
      <c r="J53" s="317"/>
      <c r="K53" s="317"/>
      <c r="L53" s="317"/>
    </row>
    <row r="54" spans="1:12" x14ac:dyDescent="0.25">
      <c r="A54" t="e">
        <f>IF([2]Time!G16&lt;=0,"",CONCATENATE(DAY([2]Time!A16),LOWER([2]Time!B16),"-",[2]Time!G16,", "))</f>
        <v>#REF!</v>
      </c>
      <c r="B54" t="e">
        <f>CONCATENATE(A54,A55,A56,A57,A58,A59,A60,A61,A62,A63,A64,A65,A66,A67,A68,A69)</f>
        <v>#REF!</v>
      </c>
    </row>
    <row r="55" spans="1:12" x14ac:dyDescent="0.25">
      <c r="A55" t="e">
        <f>IF([2]Time!G17&lt;=0,"",CONCATENATE(DAY([2]Time!A17),LOWER([2]Time!B17),"-",[2]Time!G17,", "))</f>
        <v>#REF!</v>
      </c>
      <c r="B55" t="e">
        <f>CONCATENATE(A70,A71,A72,A73,A74,A75,A76,A77,A78,A79,A80,A81,A82,A83,A84,A85)</f>
        <v>#REF!</v>
      </c>
    </row>
    <row r="56" spans="1:12" x14ac:dyDescent="0.25">
      <c r="A56" t="e">
        <f>IF([2]Time!G18&lt;=0,"",CONCATENATE(DAY([2]Time!A18),LOWER([2]Time!B18),"-",[2]Time!G18,", "))</f>
        <v>#REF!</v>
      </c>
    </row>
    <row r="57" spans="1:12" x14ac:dyDescent="0.25">
      <c r="A57" t="e">
        <f>IF([2]Time!G19&lt;=0,"",CONCATENATE(DAY([2]Time!A19),LOWER([2]Time!B19),"-",[2]Time!G19,", "))</f>
        <v>#REF!</v>
      </c>
    </row>
    <row r="58" spans="1:12" x14ac:dyDescent="0.25">
      <c r="A58" t="e">
        <f>IF([2]Time!G20&lt;=0,"",CONCATENATE(DAY([2]Time!A20),LOWER([2]Time!B20),"-",[2]Time!G20,", "))</f>
        <v>#REF!</v>
      </c>
    </row>
    <row r="59" spans="1:12" x14ac:dyDescent="0.25">
      <c r="A59" t="e">
        <f>IF([2]Time!G21&lt;=0,"",CONCATENATE(DAY([2]Time!A21),LOWER([2]Time!B21),"-",[2]Time!G21,", "))</f>
        <v>#REF!</v>
      </c>
    </row>
    <row r="60" spans="1:12" x14ac:dyDescent="0.25">
      <c r="A60" t="e">
        <f>IF([2]Time!G22&lt;=0,"",CONCATENATE(DAY([2]Time!A22),LOWER([2]Time!B22),"-",[2]Time!G22,", "))</f>
        <v>#REF!</v>
      </c>
    </row>
    <row r="61" spans="1:12" x14ac:dyDescent="0.25">
      <c r="A61" t="e">
        <f>IF([2]Time!G23&lt;=0,"",CONCATENATE(DAY([2]Time!A23),LOWER([2]Time!B23),"-",[2]Time!G23,", "))</f>
        <v>#REF!</v>
      </c>
    </row>
    <row r="62" spans="1:12" x14ac:dyDescent="0.25">
      <c r="A62" t="e">
        <f>IF([2]Time!G24&lt;=0,"",CONCATENATE(DAY([2]Time!A24),LOWER([2]Time!B24),"-",[2]Time!G24,", "))</f>
        <v>#REF!</v>
      </c>
    </row>
    <row r="63" spans="1:12" x14ac:dyDescent="0.25">
      <c r="A63" t="e">
        <f>IF([2]Time!G25&lt;=0,"",CONCATENATE(DAY([2]Time!A25),LOWER([2]Time!B25),"-",[2]Time!G25,", "))</f>
        <v>#REF!</v>
      </c>
    </row>
    <row r="64" spans="1:12" x14ac:dyDescent="0.25">
      <c r="A64" t="e">
        <f>IF([2]Time!G26&lt;=0,"",CONCATENATE(DAY([2]Time!A26),LOWER([2]Time!B26),"-",[2]Time!G26,", "))</f>
        <v>#REF!</v>
      </c>
    </row>
    <row r="65" spans="1:1" x14ac:dyDescent="0.25">
      <c r="A65" t="e">
        <f>IF([2]Time!G27&lt;=0,"",CONCATENATE(DAY([2]Time!A27),LOWER([2]Time!B27),"-",[2]Time!G27,", "))</f>
        <v>#REF!</v>
      </c>
    </row>
    <row r="66" spans="1:1" x14ac:dyDescent="0.25">
      <c r="A66" t="e">
        <f>IF([2]Time!G28&lt;=0,"",CONCATENATE(DAY([2]Time!A28),LOWER([2]Time!B28),"-",[2]Time!G28,", "))</f>
        <v>#REF!</v>
      </c>
    </row>
    <row r="67" spans="1:1" x14ac:dyDescent="0.25">
      <c r="A67" t="e">
        <f>IF([2]Time!G29&lt;=0,"",CONCATENATE(DAY([2]Time!A29),LOWER([2]Time!B29),"-",[2]Time!G29,", "))</f>
        <v>#REF!</v>
      </c>
    </row>
    <row r="68" spans="1:1" x14ac:dyDescent="0.25">
      <c r="A68" t="e">
        <f>IF([2]Time!G30&lt;=0,"",CONCATENATE(DAY([2]Time!A30),LOWER([2]Time!B30),"-",[2]Time!G30,", "))</f>
        <v>#REF!</v>
      </c>
    </row>
    <row r="69" spans="1:1" x14ac:dyDescent="0.25">
      <c r="A69" t="e">
        <f>IF([2]Time!G31&lt;=0,"",CONCATENATE(DAY([2]Time!A31),LOWER([2]Time!B31),"-",[2]Time!G31,", "))</f>
        <v>#REF!</v>
      </c>
    </row>
    <row r="70" spans="1:1" x14ac:dyDescent="0.25">
      <c r="A70" t="e">
        <f>IF([2]Time!G32&lt;=0,"",CONCATENATE(DAY([2]Time!A32),LOWER([2]Time!B32),"-",[2]Time!G32,", "))</f>
        <v>#REF!</v>
      </c>
    </row>
    <row r="71" spans="1:1" x14ac:dyDescent="0.25">
      <c r="A71" t="e">
        <f>IF([2]Time!G33&lt;=0,"",CONCATENATE(DAY([2]Time!A33),LOWER([2]Time!B33),"-",[2]Time!G33,", "))</f>
        <v>#REF!</v>
      </c>
    </row>
    <row r="72" spans="1:1" x14ac:dyDescent="0.25">
      <c r="A72" t="e">
        <f>IF([2]Time!G34&lt;=0,"",CONCATENATE(DAY([2]Time!A34),LOWER([2]Time!B34),"-",[2]Time!G34,", "))</f>
        <v>#REF!</v>
      </c>
    </row>
    <row r="73" spans="1:1" x14ac:dyDescent="0.25">
      <c r="A73" t="e">
        <f>IF([2]Time!G35&lt;=0,"",CONCATENATE(DAY([2]Time!A35),LOWER([2]Time!B35),"-",[2]Time!G35,", "))</f>
        <v>#REF!</v>
      </c>
    </row>
    <row r="74" spans="1:1" x14ac:dyDescent="0.25">
      <c r="A74" t="e">
        <f>IF([2]Time!G36&lt;=0,"",CONCATENATE(DAY([2]Time!A36),LOWER([2]Time!B36),"-",[2]Time!G36,", "))</f>
        <v>#REF!</v>
      </c>
    </row>
    <row r="75" spans="1:1" x14ac:dyDescent="0.25">
      <c r="A75" t="e">
        <f>IF([2]Time!G37&lt;=0,"",CONCATENATE(DAY([2]Time!A37),LOWER([2]Time!B37),"-",[2]Time!G37,", "))</f>
        <v>#REF!</v>
      </c>
    </row>
    <row r="76" spans="1:1" x14ac:dyDescent="0.25">
      <c r="A76" t="e">
        <f>IF([2]Time!G38&lt;=0,"",CONCATENATE(DAY([2]Time!A38),LOWER([2]Time!B38),"-",[2]Time!G38,", "))</f>
        <v>#REF!</v>
      </c>
    </row>
    <row r="77" spans="1:1" x14ac:dyDescent="0.25">
      <c r="A77" t="e">
        <f>IF([2]Time!G39&lt;=0,"",CONCATENATE(DAY([2]Time!A39),LOWER([2]Time!B39),"-",[2]Time!G39,", "))</f>
        <v>#REF!</v>
      </c>
    </row>
    <row r="78" spans="1:1" x14ac:dyDescent="0.25">
      <c r="A78" t="e">
        <f>IF([2]Time!G40&lt;=0,"",CONCATENATE(DAY([2]Time!A40),LOWER([2]Time!B40),"-",[2]Time!G40,", "))</f>
        <v>#REF!</v>
      </c>
    </row>
    <row r="79" spans="1:1" x14ac:dyDescent="0.25">
      <c r="A79" t="e">
        <f>IF([2]Time!G41&lt;=0,"",CONCATENATE(DAY([2]Time!A41),LOWER([2]Time!B41),"-",[2]Time!G41,", "))</f>
        <v>#REF!</v>
      </c>
    </row>
    <row r="80" spans="1:1" x14ac:dyDescent="0.25">
      <c r="A80" t="e">
        <f>IF([2]Time!G42&lt;=0,"",CONCATENATE(DAY([2]Time!A42),LOWER([2]Time!B42),"-",[2]Time!G42,", "))</f>
        <v>#REF!</v>
      </c>
    </row>
    <row r="81" spans="1:12" x14ac:dyDescent="0.25">
      <c r="A81" t="e">
        <f>IF([2]Time!G43&lt;=0,"",CONCATENATE(DAY([2]Time!A43),LOWER([2]Time!B43),"-",[2]Time!G43,", "))</f>
        <v>#REF!</v>
      </c>
    </row>
    <row r="82" spans="1:12" x14ac:dyDescent="0.25">
      <c r="A82" t="e">
        <f>IF([2]Time!G44&lt;=0,"",CONCATENATE(DAY([2]Time!A44),LOWER([2]Time!B44),"-",[2]Time!G44,", "))</f>
        <v>#REF!</v>
      </c>
    </row>
    <row r="83" spans="1:12" x14ac:dyDescent="0.25">
      <c r="A83" t="e">
        <f>IF([2]Time!G45&lt;=0,"",CONCATENATE(DAY([2]Time!A45),LOWER([2]Time!B45),"-",[2]Time!G45,", "))</f>
        <v>#REF!</v>
      </c>
    </row>
    <row r="84" spans="1:12" x14ac:dyDescent="0.25">
      <c r="A84" t="e">
        <f>IF([2]Time!G46&lt;=0,"",CONCATENATE(DAY([2]Time!A46),LOWER([2]Time!B46),"-",[2]Time!G46,", "))</f>
        <v>#REF!</v>
      </c>
    </row>
    <row r="85" spans="1:12" x14ac:dyDescent="0.25">
      <c r="A85" t="e">
        <f>IF([2]Time!G47&lt;=0,"",CONCATENATE(DAY([2]Time!A47),LOWER([2]Time!B47),"-",[2]Time!G47,", "))</f>
        <v>#REF!</v>
      </c>
    </row>
    <row r="86" spans="1:12" x14ac:dyDescent="0.25">
      <c r="A86" s="317" t="s">
        <v>76</v>
      </c>
      <c r="B86" s="317"/>
      <c r="C86" s="317"/>
      <c r="D86" s="317"/>
      <c r="E86" s="317"/>
      <c r="F86" s="317"/>
      <c r="G86" s="317"/>
      <c r="H86" s="317"/>
      <c r="I86" s="317"/>
      <c r="J86" s="317"/>
      <c r="K86" s="317"/>
      <c r="L86" s="317"/>
    </row>
    <row r="87" spans="1:12" x14ac:dyDescent="0.25">
      <c r="A87" t="e">
        <f>IF([2]Time!J16&lt;=0,"",CONCATENATE(DAY([2]Time!A16),LOWER([2]Time!B16),"-",[2]Time!J16,", "))</f>
        <v>#REF!</v>
      </c>
      <c r="B87" t="e">
        <f>CONCATENATE(A87,A88,A89,A90,A91,A92,A93,A94,A95,A96,A97,A98,A99,A100,A101,A102)</f>
        <v>#REF!</v>
      </c>
    </row>
    <row r="88" spans="1:12" x14ac:dyDescent="0.25">
      <c r="A88" t="e">
        <f>IF([2]Time!J17&lt;=0,"",CONCATENATE(DAY([2]Time!A17),LOWER([2]Time!B17),"-",[2]Time!J17,", "))</f>
        <v>#REF!</v>
      </c>
      <c r="B88" t="e">
        <f>CONCATENATE(A103,A104,A105,A106,A107,A108,A109,A110,A111,A112,A113,A114,A115,A116,A117,A118)</f>
        <v>#REF!</v>
      </c>
    </row>
    <row r="89" spans="1:12" x14ac:dyDescent="0.25">
      <c r="A89" t="e">
        <f>IF([2]Time!J18&lt;=0,"",CONCATENATE(DAY([2]Time!A18),LOWER([2]Time!B18),"-",[2]Time!J18,", "))</f>
        <v>#REF!</v>
      </c>
    </row>
    <row r="90" spans="1:12" x14ac:dyDescent="0.25">
      <c r="A90" t="e">
        <f>IF([2]Time!J19&lt;=0,"",CONCATENATE(DAY([2]Time!A19),LOWER([2]Time!B19),"-",[2]Time!J19,", "))</f>
        <v>#REF!</v>
      </c>
    </row>
    <row r="91" spans="1:12" x14ac:dyDescent="0.25">
      <c r="A91" t="e">
        <f>IF([2]Time!J20&lt;=0,"",CONCATENATE(DAY([2]Time!A20),LOWER([2]Time!B20),"-",[2]Time!J20,", "))</f>
        <v>#REF!</v>
      </c>
    </row>
    <row r="92" spans="1:12" x14ac:dyDescent="0.25">
      <c r="A92" t="e">
        <f>IF([2]Time!J21&lt;=0,"",CONCATENATE(DAY([2]Time!A21),LOWER([2]Time!B21),"-",[2]Time!J21,", "))</f>
        <v>#REF!</v>
      </c>
    </row>
    <row r="93" spans="1:12" x14ac:dyDescent="0.25">
      <c r="A93" t="e">
        <f>IF([2]Time!J22&lt;=0,"",CONCATENATE(DAY([2]Time!A22),LOWER([2]Time!B22),"-",[2]Time!J22,", "))</f>
        <v>#REF!</v>
      </c>
    </row>
    <row r="94" spans="1:12" x14ac:dyDescent="0.25">
      <c r="A94" t="e">
        <f>IF([2]Time!J23&lt;=0,"",CONCATENATE(DAY([2]Time!A23),LOWER([2]Time!B23),"-",[2]Time!J23,", "))</f>
        <v>#REF!</v>
      </c>
    </row>
    <row r="95" spans="1:12" x14ac:dyDescent="0.25">
      <c r="A95" t="e">
        <f>IF([2]Time!J24&lt;=0,"",CONCATENATE(DAY([2]Time!A24),LOWER([2]Time!B24),"-",[2]Time!J24,", "))</f>
        <v>#REF!</v>
      </c>
    </row>
    <row r="96" spans="1:12" x14ac:dyDescent="0.25">
      <c r="A96" t="e">
        <f>IF([2]Time!J25&lt;=0,"",CONCATENATE(DAY([2]Time!A25),LOWER([2]Time!B25),"-",[2]Time!J25,", "))</f>
        <v>#REF!</v>
      </c>
    </row>
    <row r="97" spans="1:1" x14ac:dyDescent="0.25">
      <c r="A97" t="e">
        <f>IF([2]Time!J26&lt;=0,"",CONCATENATE(DAY([2]Time!A26),LOWER([2]Time!B26),"-",[2]Time!J26,", "))</f>
        <v>#REF!</v>
      </c>
    </row>
    <row r="98" spans="1:1" x14ac:dyDescent="0.25">
      <c r="A98" t="e">
        <f>IF([2]Time!J27&lt;=0,"",CONCATENATE(DAY([2]Time!A27),LOWER([2]Time!B27),"-",[2]Time!J27,", "))</f>
        <v>#REF!</v>
      </c>
    </row>
    <row r="99" spans="1:1" x14ac:dyDescent="0.25">
      <c r="A99" t="e">
        <f>IF([2]Time!J28&lt;=0,"",CONCATENATE(DAY([2]Time!A28),LOWER([2]Time!B28),"-",[2]Time!J28,", "))</f>
        <v>#REF!</v>
      </c>
    </row>
    <row r="100" spans="1:1" x14ac:dyDescent="0.25">
      <c r="A100" t="e">
        <f>IF([2]Time!J29&lt;=0,"",CONCATENATE(DAY([2]Time!A29),LOWER([2]Time!B29),"-",[2]Time!J29,", "))</f>
        <v>#REF!</v>
      </c>
    </row>
    <row r="101" spans="1:1" x14ac:dyDescent="0.25">
      <c r="A101" t="e">
        <f>IF([2]Time!J30&lt;=0,"",CONCATENATE(DAY([2]Time!A30),LOWER([2]Time!B30),"-",[2]Time!J30,", "))</f>
        <v>#REF!</v>
      </c>
    </row>
    <row r="102" spans="1:1" x14ac:dyDescent="0.25">
      <c r="A102" t="e">
        <f>IF([2]Time!J31&lt;=0,"",CONCATENATE(DAY([2]Time!A31),LOWER([2]Time!B31),"-",[2]Time!J31,", "))</f>
        <v>#REF!</v>
      </c>
    </row>
    <row r="103" spans="1:1" x14ac:dyDescent="0.25">
      <c r="A103" t="e">
        <f>IF([2]Time!J32&lt;=0,"",CONCATENATE(DAY([2]Time!A32),LOWER([2]Time!B32),"-",[2]Time!J32,", "))</f>
        <v>#REF!</v>
      </c>
    </row>
    <row r="104" spans="1:1" x14ac:dyDescent="0.25">
      <c r="A104" t="e">
        <f>IF([2]Time!J33&lt;=0,"",CONCATENATE(DAY([2]Time!A33),LOWER([2]Time!B33),"-",[2]Time!J33,", "))</f>
        <v>#REF!</v>
      </c>
    </row>
    <row r="105" spans="1:1" x14ac:dyDescent="0.25">
      <c r="A105" t="e">
        <f>IF([2]Time!J34&lt;=0,"",CONCATENATE(DAY([2]Time!A34),LOWER([2]Time!B34),"-",[2]Time!J34,", "))</f>
        <v>#REF!</v>
      </c>
    </row>
    <row r="106" spans="1:1" x14ac:dyDescent="0.25">
      <c r="A106" t="e">
        <f>IF([2]Time!J35&lt;=0,"",CONCATENATE(DAY([2]Time!A35),LOWER([2]Time!B35),"-",[2]Time!J35,", "))</f>
        <v>#REF!</v>
      </c>
    </row>
    <row r="107" spans="1:1" x14ac:dyDescent="0.25">
      <c r="A107" t="e">
        <f>IF([2]Time!J36&lt;=0,"",CONCATENATE(DAY([2]Time!A36),LOWER([2]Time!B36),"-",[2]Time!J36,", "))</f>
        <v>#REF!</v>
      </c>
    </row>
    <row r="108" spans="1:1" x14ac:dyDescent="0.25">
      <c r="A108" t="e">
        <f>IF([2]Time!J37&lt;=0,"",CONCATENATE(DAY([2]Time!A37),LOWER([2]Time!B37),"-",[2]Time!J37,", "))</f>
        <v>#REF!</v>
      </c>
    </row>
    <row r="109" spans="1:1" x14ac:dyDescent="0.25">
      <c r="A109" t="e">
        <f>IF([2]Time!J38&lt;=0,"",CONCATENATE(DAY([2]Time!A38),LOWER([2]Time!B38),"-",[2]Time!J38,", "))</f>
        <v>#REF!</v>
      </c>
    </row>
    <row r="110" spans="1:1" x14ac:dyDescent="0.25">
      <c r="A110" t="e">
        <f>IF([2]Time!J39&lt;=0,"",CONCATENATE(DAY([2]Time!A39),LOWER([2]Time!B39),"-",[2]Time!J39,", "))</f>
        <v>#REF!</v>
      </c>
    </row>
    <row r="111" spans="1:1" x14ac:dyDescent="0.25">
      <c r="A111" t="e">
        <f>IF([2]Time!J40&lt;=0,"",CONCATENATE(DAY([2]Time!A40),LOWER([2]Time!B40),"-",[2]Time!J40,", "))</f>
        <v>#REF!</v>
      </c>
    </row>
    <row r="112" spans="1:1" x14ac:dyDescent="0.25">
      <c r="A112" t="e">
        <f>IF([2]Time!J41&lt;=0,"",CONCATENATE(DAY([2]Time!A41),LOWER([2]Time!B41),"-",[2]Time!J41,", "))</f>
        <v>#REF!</v>
      </c>
    </row>
    <row r="113" spans="1:12" x14ac:dyDescent="0.25">
      <c r="A113" t="e">
        <f>IF([2]Time!J42&lt;=0,"",CONCATENATE(DAY([2]Time!A42),LOWER([2]Time!B42),"-",[2]Time!J42,", "))</f>
        <v>#REF!</v>
      </c>
    </row>
    <row r="114" spans="1:12" x14ac:dyDescent="0.25">
      <c r="A114" t="e">
        <f>IF([2]Time!J43&lt;=0,"",CONCATENATE(DAY([2]Time!A43),LOWER([2]Time!B43),"-",[2]Time!J43,", "))</f>
        <v>#REF!</v>
      </c>
    </row>
    <row r="115" spans="1:12" x14ac:dyDescent="0.25">
      <c r="A115" t="e">
        <f>IF([2]Time!J44&lt;=0,"",CONCATENATE(DAY([2]Time!A44),LOWER([2]Time!B44),"-",[2]Time!J44,", "))</f>
        <v>#REF!</v>
      </c>
    </row>
    <row r="116" spans="1:12" x14ac:dyDescent="0.25">
      <c r="A116" t="e">
        <f>IF([2]Time!J45&lt;=0,"",CONCATENATE(DAY([2]Time!A45),LOWER([2]Time!B45),"-",[2]Time!J45,", "))</f>
        <v>#REF!</v>
      </c>
    </row>
    <row r="117" spans="1:12" x14ac:dyDescent="0.25">
      <c r="A117" t="e">
        <f>IF([2]Time!J46&lt;=0,"",CONCATENATE(DAY([2]Time!A46),LOWER([2]Time!B46),"-",[2]Time!J46,", "))</f>
        <v>#REF!</v>
      </c>
    </row>
    <row r="118" spans="1:12" x14ac:dyDescent="0.25">
      <c r="A118" t="e">
        <f>IF([2]Time!J47&lt;=0,"",CONCATENATE(DAY([2]Time!A47),LOWER([2]Time!B47),"-",[2]Time!J47,", "))</f>
        <v>#REF!</v>
      </c>
    </row>
    <row r="119" spans="1:12" x14ac:dyDescent="0.25">
      <c r="A119" s="317" t="s">
        <v>77</v>
      </c>
      <c r="B119" s="317"/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</row>
    <row r="120" spans="1:12" x14ac:dyDescent="0.25">
      <c r="A120" t="e">
        <f>IF([2]Time!K16&lt;=0,"",CONCATENATE(DAY([2]Time!A16),LOWER([2]Time!B16),"-",[2]Time!K16,", "))</f>
        <v>#REF!</v>
      </c>
      <c r="B120" t="e">
        <f>CONCATENATE(A120,A121,A122,A123,A124,A125,A126,A127,A128,A129,A130,A131,A132,A133,A134,A135)</f>
        <v>#REF!</v>
      </c>
    </row>
    <row r="121" spans="1:12" x14ac:dyDescent="0.25">
      <c r="A121" t="e">
        <f>IF([2]Time!K17&lt;=0,"",CONCATENATE(DAY([2]Time!A17),LOWER([2]Time!B17),"-",[2]Time!K17,", "))</f>
        <v>#REF!</v>
      </c>
      <c r="B121" t="e">
        <f>CONCATENATE(A136,A137,A138,A139,A140,A141,A142,A143,A144,A145,A146,A147,A148,A149,A150,A151)</f>
        <v>#REF!</v>
      </c>
    </row>
    <row r="122" spans="1:12" x14ac:dyDescent="0.25">
      <c r="A122" t="e">
        <f>IF([2]Time!K18&lt;=0,"",CONCATENATE(DAY([2]Time!A18),LOWER([2]Time!B18),"-",[2]Time!K18,", "))</f>
        <v>#REF!</v>
      </c>
    </row>
    <row r="123" spans="1:12" x14ac:dyDescent="0.25">
      <c r="A123" t="e">
        <f>IF([2]Time!K19&lt;=0,"",CONCATENATE(DAY([2]Time!A19),LOWER([2]Time!B19),"-",[2]Time!K19,", "))</f>
        <v>#REF!</v>
      </c>
    </row>
    <row r="124" spans="1:12" x14ac:dyDescent="0.25">
      <c r="A124" t="e">
        <f>IF([2]Time!K20&lt;=0,"",CONCATENATE(DAY([2]Time!A20),LOWER([2]Time!B20),"-",[2]Time!K20,", "))</f>
        <v>#REF!</v>
      </c>
    </row>
    <row r="125" spans="1:12" x14ac:dyDescent="0.25">
      <c r="A125" t="e">
        <f>IF([2]Time!K21&lt;=0,"",CONCATENATE(DAY([2]Time!A21),LOWER([2]Time!B21),"-",[2]Time!K21,", "))</f>
        <v>#REF!</v>
      </c>
    </row>
    <row r="126" spans="1:12" x14ac:dyDescent="0.25">
      <c r="A126" t="e">
        <f>IF([2]Time!K22&lt;=0,"",CONCATENATE(DAY([2]Time!A22),LOWER([2]Time!B22),"-",[2]Time!K22,", "))</f>
        <v>#REF!</v>
      </c>
    </row>
    <row r="127" spans="1:12" x14ac:dyDescent="0.25">
      <c r="A127" t="e">
        <f>IF([2]Time!K23&lt;=0,"",CONCATENATE(DAY([2]Time!A23),LOWER([2]Time!B23),"-",[2]Time!K23,", "))</f>
        <v>#REF!</v>
      </c>
    </row>
    <row r="128" spans="1:12" x14ac:dyDescent="0.25">
      <c r="A128" t="e">
        <f>IF([2]Time!K24&lt;=0,"",CONCATENATE(DAY([2]Time!A24),LOWER([2]Time!B24),"-",[2]Time!K24,", "))</f>
        <v>#REF!</v>
      </c>
    </row>
    <row r="129" spans="1:1" x14ac:dyDescent="0.25">
      <c r="A129" t="e">
        <f>IF([2]Time!K25&lt;=0,"",CONCATENATE(DAY([2]Time!A25),LOWER([2]Time!B25),"-",[2]Time!K25,", "))</f>
        <v>#REF!</v>
      </c>
    </row>
    <row r="130" spans="1:1" x14ac:dyDescent="0.25">
      <c r="A130" t="e">
        <f>IF([2]Time!K26&lt;=0,"",CONCATENATE(DAY([2]Time!A26),LOWER([2]Time!B26),"-",[2]Time!K26,", "))</f>
        <v>#REF!</v>
      </c>
    </row>
    <row r="131" spans="1:1" x14ac:dyDescent="0.25">
      <c r="A131" t="e">
        <f>IF([2]Time!K27&lt;=0,"",CONCATENATE(DAY([2]Time!A27),LOWER([2]Time!B27),"-",[2]Time!K27,", "))</f>
        <v>#REF!</v>
      </c>
    </row>
    <row r="132" spans="1:1" x14ac:dyDescent="0.25">
      <c r="A132" t="e">
        <f>IF([2]Time!K28&lt;=0,"",CONCATENATE(DAY([2]Time!A28),LOWER([2]Time!B28),"-",[2]Time!K28,", "))</f>
        <v>#REF!</v>
      </c>
    </row>
    <row r="133" spans="1:1" x14ac:dyDescent="0.25">
      <c r="A133" t="e">
        <f>IF([2]Time!K29&lt;=0,"",CONCATENATE(DAY([2]Time!A29),LOWER([2]Time!B29),"-",[2]Time!K29,", "))</f>
        <v>#REF!</v>
      </c>
    </row>
    <row r="134" spans="1:1" x14ac:dyDescent="0.25">
      <c r="A134" t="e">
        <f>IF([2]Time!K30&lt;=0,"",CONCATENATE(DAY([2]Time!A30),LOWER([2]Time!B30),"-",[2]Time!K30,", "))</f>
        <v>#REF!</v>
      </c>
    </row>
    <row r="135" spans="1:1" x14ac:dyDescent="0.25">
      <c r="A135" t="e">
        <f>IF([2]Time!K31&lt;=0,"",CONCATENATE(DAY([2]Time!A31),LOWER([2]Time!B31),"-",[2]Time!K31,", "))</f>
        <v>#REF!</v>
      </c>
    </row>
    <row r="136" spans="1:1" x14ac:dyDescent="0.25">
      <c r="A136" t="e">
        <f>IF([2]Time!K32&lt;=0,"",CONCATENATE(DAY([2]Time!A32),LOWER([2]Time!B32),"-",[2]Time!K32,", "))</f>
        <v>#REF!</v>
      </c>
    </row>
    <row r="137" spans="1:1" x14ac:dyDescent="0.25">
      <c r="A137" t="e">
        <f>IF([2]Time!K33&lt;=0,"",CONCATENATE(DAY([2]Time!A33),LOWER([2]Time!B33),"-",[2]Time!K33,", "))</f>
        <v>#REF!</v>
      </c>
    </row>
    <row r="138" spans="1:1" x14ac:dyDescent="0.25">
      <c r="A138" t="e">
        <f>IF([2]Time!K34&lt;=0,"",CONCATENATE(DAY([2]Time!A34),LOWER([2]Time!B34),"-",[2]Time!K34,", "))</f>
        <v>#REF!</v>
      </c>
    </row>
    <row r="139" spans="1:1" x14ac:dyDescent="0.25">
      <c r="A139" t="e">
        <f>IF([2]Time!K35&lt;=0,"",CONCATENATE(DAY([2]Time!A35),LOWER([2]Time!B35),"-",[2]Time!K35,", "))</f>
        <v>#REF!</v>
      </c>
    </row>
    <row r="140" spans="1:1" x14ac:dyDescent="0.25">
      <c r="A140" t="e">
        <f>IF([2]Time!K36&lt;=0,"",CONCATENATE(DAY([2]Time!A36),LOWER([2]Time!B36),"-",[2]Time!K36,", "))</f>
        <v>#REF!</v>
      </c>
    </row>
    <row r="141" spans="1:1" x14ac:dyDescent="0.25">
      <c r="A141" t="e">
        <f>IF([2]Time!K37&lt;=0,"",CONCATENATE(DAY([2]Time!A37),LOWER([2]Time!B37),"-",[2]Time!K37,", "))</f>
        <v>#REF!</v>
      </c>
    </row>
    <row r="142" spans="1:1" x14ac:dyDescent="0.25">
      <c r="A142" t="e">
        <f>IF([2]Time!K38&lt;=0,"",CONCATENATE(DAY([2]Time!A38),LOWER([2]Time!B38),"-",[2]Time!K38,", "))</f>
        <v>#REF!</v>
      </c>
    </row>
    <row r="143" spans="1:1" x14ac:dyDescent="0.25">
      <c r="A143" t="e">
        <f>IF([2]Time!K39&lt;=0,"",CONCATENATE(DAY([2]Time!A39),LOWER([2]Time!B39),"-",[2]Time!K39,", "))</f>
        <v>#REF!</v>
      </c>
    </row>
    <row r="144" spans="1:1" x14ac:dyDescent="0.25">
      <c r="A144" t="e">
        <f>IF([2]Time!K40&lt;=0,"",CONCATENATE(DAY([2]Time!A40),LOWER([2]Time!B40),"-",[2]Time!K40,", "))</f>
        <v>#REF!</v>
      </c>
    </row>
    <row r="145" spans="1:12" x14ac:dyDescent="0.25">
      <c r="A145" t="e">
        <f>IF([2]Time!K41&lt;=0,"",CONCATENATE(DAY([2]Time!A41),LOWER([2]Time!B41),"-",[2]Time!K41,", "))</f>
        <v>#REF!</v>
      </c>
    </row>
    <row r="146" spans="1:12" x14ac:dyDescent="0.25">
      <c r="A146" t="e">
        <f>IF([2]Time!K42&lt;=0,"",CONCATENATE(DAY([2]Time!A42),LOWER([2]Time!B42),"-",[2]Time!K42,", "))</f>
        <v>#REF!</v>
      </c>
    </row>
    <row r="147" spans="1:12" x14ac:dyDescent="0.25">
      <c r="A147" t="e">
        <f>IF([2]Time!K43&lt;=0,"",CONCATENATE(DAY([2]Time!A43),LOWER([2]Time!B43),"-",[2]Time!K43,", "))</f>
        <v>#REF!</v>
      </c>
    </row>
    <row r="148" spans="1:12" x14ac:dyDescent="0.25">
      <c r="A148" t="e">
        <f>IF([2]Time!K44&lt;=0,"",CONCATENATE(DAY([2]Time!A44),LOWER([2]Time!B44),"-",[2]Time!K44,", "))</f>
        <v>#REF!</v>
      </c>
    </row>
    <row r="149" spans="1:12" x14ac:dyDescent="0.25">
      <c r="A149" t="e">
        <f>IF([2]Time!K45&lt;=0,"",CONCATENATE(DAY([2]Time!A45),LOWER([2]Time!B45),"-",[2]Time!K45,", "))</f>
        <v>#REF!</v>
      </c>
    </row>
    <row r="150" spans="1:12" x14ac:dyDescent="0.25">
      <c r="A150" t="e">
        <f>IF([2]Time!K46&lt;=0,"",CONCATENATE(DAY([2]Time!A46),LOWER([2]Time!B46),"-",[2]Time!K46,", "))</f>
        <v>#REF!</v>
      </c>
    </row>
    <row r="151" spans="1:12" x14ac:dyDescent="0.25">
      <c r="A151" t="e">
        <f>IF([2]Time!K47&lt;=0,"",CONCATENATE(DAY([2]Time!A47),LOWER([2]Time!B47),"-",[2]Time!K47,", "))</f>
        <v>#REF!</v>
      </c>
    </row>
    <row r="152" spans="1:12" x14ac:dyDescent="0.25">
      <c r="A152" s="317" t="s">
        <v>78</v>
      </c>
      <c r="B152" s="317"/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</row>
    <row r="153" spans="1:12" x14ac:dyDescent="0.25">
      <c r="A153" t="e">
        <f>IF([2]Time!L16&lt;=0,"",CONCATENATE(DAY([2]Time!A16),LOWER([2]Time!B16),"-",[2]Time!L16,", "))</f>
        <v>#REF!</v>
      </c>
      <c r="B153" t="e">
        <f>CONCATENATE(A153,A154,A155,A156,A157,A158,A159,A160,A161,A162,A163,A164,A165,A166,A167,A168)</f>
        <v>#REF!</v>
      </c>
    </row>
    <row r="154" spans="1:12" x14ac:dyDescent="0.25">
      <c r="A154" t="e">
        <f>IF([2]Time!L17&lt;=0,"",CONCATENATE(DAY([2]Time!A17),LOWER([2]Time!B17),"-",[2]Time!L17,", "))</f>
        <v>#REF!</v>
      </c>
      <c r="B154" t="e">
        <f>CONCATENATE(A169,A170,A171,A172,A173,A174,A175,A176,A177,A178,A179,A180,A181,A182,A183,A184)</f>
        <v>#REF!</v>
      </c>
    </row>
    <row r="155" spans="1:12" x14ac:dyDescent="0.25">
      <c r="A155" t="e">
        <f>IF([2]Time!L18&lt;=0,"",CONCATENATE(DAY([2]Time!A18),LOWER([2]Time!B18),"-",[2]Time!L18,", "))</f>
        <v>#REF!</v>
      </c>
    </row>
    <row r="156" spans="1:12" x14ac:dyDescent="0.25">
      <c r="A156" t="e">
        <f>IF([2]Time!L19&lt;=0,"",CONCATENATE(DAY([2]Time!A19),LOWER([2]Time!B19),"-",[2]Time!L19,", "))</f>
        <v>#REF!</v>
      </c>
    </row>
    <row r="157" spans="1:12" x14ac:dyDescent="0.25">
      <c r="A157" t="e">
        <f>IF([2]Time!L20&lt;=0,"",CONCATENATE(DAY([2]Time!A20),LOWER([2]Time!B20),"-",[2]Time!L20,", "))</f>
        <v>#REF!</v>
      </c>
    </row>
    <row r="158" spans="1:12" x14ac:dyDescent="0.25">
      <c r="A158" t="e">
        <f>IF([2]Time!L21&lt;=0,"",CONCATENATE(DAY([2]Time!A21),LOWER([2]Time!B21),"-",[2]Time!L21,", "))</f>
        <v>#REF!</v>
      </c>
    </row>
    <row r="159" spans="1:12" x14ac:dyDescent="0.25">
      <c r="A159" t="e">
        <f>IF([2]Time!L22&lt;=0,"",CONCATENATE(DAY([2]Time!A22),LOWER([2]Time!B22),"-",[2]Time!L22,", "))</f>
        <v>#REF!</v>
      </c>
    </row>
    <row r="160" spans="1:12" x14ac:dyDescent="0.25">
      <c r="A160" t="e">
        <f>IF([2]Time!L23&lt;=0,"",CONCATENATE(DAY([2]Time!A23),LOWER([2]Time!B23),"-",[2]Time!L23,", "))</f>
        <v>#REF!</v>
      </c>
    </row>
    <row r="161" spans="1:1" x14ac:dyDescent="0.25">
      <c r="A161" t="e">
        <f>IF([2]Time!L24&lt;=0,"",CONCATENATE(DAY([2]Time!A24),LOWER([2]Time!B24),"-",[2]Time!L24,", "))</f>
        <v>#REF!</v>
      </c>
    </row>
    <row r="162" spans="1:1" x14ac:dyDescent="0.25">
      <c r="A162" t="e">
        <f>IF([2]Time!L25&lt;=0,"",CONCATENATE(DAY([2]Time!A25),LOWER([2]Time!B25),"-",[2]Time!L25,", "))</f>
        <v>#REF!</v>
      </c>
    </row>
    <row r="163" spans="1:1" x14ac:dyDescent="0.25">
      <c r="A163" t="e">
        <f>IF([2]Time!L26&lt;=0,"",CONCATENATE(DAY([2]Time!A26),LOWER([2]Time!B26),"-",[2]Time!L26,", "))</f>
        <v>#REF!</v>
      </c>
    </row>
    <row r="164" spans="1:1" x14ac:dyDescent="0.25">
      <c r="A164" t="e">
        <f>IF([2]Time!L27&lt;=0,"",CONCATENATE(DAY([2]Time!A27),LOWER([2]Time!B27),"-",[2]Time!L27,", "))</f>
        <v>#REF!</v>
      </c>
    </row>
    <row r="165" spans="1:1" x14ac:dyDescent="0.25">
      <c r="A165" t="e">
        <f>IF([2]Time!L28&lt;=0,"",CONCATENATE(DAY([2]Time!A28),LOWER([2]Time!B28),"-",[2]Time!L28,", "))</f>
        <v>#REF!</v>
      </c>
    </row>
    <row r="166" spans="1:1" x14ac:dyDescent="0.25">
      <c r="A166" t="e">
        <f>IF([2]Time!L29&lt;=0,"",CONCATENATE(DAY([2]Time!A29),LOWER([2]Time!B29),"-",[2]Time!L29,", "))</f>
        <v>#REF!</v>
      </c>
    </row>
    <row r="167" spans="1:1" x14ac:dyDescent="0.25">
      <c r="A167" t="e">
        <f>IF([2]Time!L30&lt;=0,"",CONCATENATE(DAY([2]Time!A30),LOWER([2]Time!B30),"-",[2]Time!L30,", "))</f>
        <v>#REF!</v>
      </c>
    </row>
    <row r="168" spans="1:1" x14ac:dyDescent="0.25">
      <c r="A168" t="e">
        <f>IF([2]Time!L31&lt;=0,"",CONCATENATE(DAY([2]Time!A31),LOWER([2]Time!B31),"-",[2]Time!L31,", "))</f>
        <v>#REF!</v>
      </c>
    </row>
    <row r="169" spans="1:1" x14ac:dyDescent="0.25">
      <c r="A169" t="e">
        <f>IF([2]Time!L32&lt;=0,"",CONCATENATE(DAY([2]Time!A32),LOWER([2]Time!B32),"-",[2]Time!L32,", "))</f>
        <v>#REF!</v>
      </c>
    </row>
    <row r="170" spans="1:1" x14ac:dyDescent="0.25">
      <c r="A170" t="e">
        <f>IF([2]Time!L33&lt;=0,"",CONCATENATE(DAY([2]Time!A33),LOWER([2]Time!B33),"-",[2]Time!L33,", "))</f>
        <v>#REF!</v>
      </c>
    </row>
    <row r="171" spans="1:1" x14ac:dyDescent="0.25">
      <c r="A171" t="e">
        <f>IF([2]Time!L34&lt;=0,"",CONCATENATE(DAY([2]Time!A34),LOWER([2]Time!B34),"-",[2]Time!L34,", "))</f>
        <v>#REF!</v>
      </c>
    </row>
    <row r="172" spans="1:1" x14ac:dyDescent="0.25">
      <c r="A172" t="e">
        <f>IF([2]Time!L35&lt;=0,"",CONCATENATE(DAY([2]Time!A35),LOWER([2]Time!B35),"-",[2]Time!L35,", "))</f>
        <v>#REF!</v>
      </c>
    </row>
    <row r="173" spans="1:1" x14ac:dyDescent="0.25">
      <c r="A173" t="e">
        <f>IF([2]Time!L36&lt;=0,"",CONCATENATE(DAY([2]Time!A36),LOWER([2]Time!B36),"-",[2]Time!L36,", "))</f>
        <v>#REF!</v>
      </c>
    </row>
    <row r="174" spans="1:1" x14ac:dyDescent="0.25">
      <c r="A174" t="e">
        <f>IF([2]Time!L37&lt;=0,"",CONCATENATE(DAY([2]Time!A37),LOWER([2]Time!B37),"-",[2]Time!L37,", "))</f>
        <v>#REF!</v>
      </c>
    </row>
    <row r="175" spans="1:1" x14ac:dyDescent="0.25">
      <c r="A175" t="e">
        <f>IF([2]Time!L38&lt;=0,"",CONCATENATE(DAY([2]Time!A38),LOWER([2]Time!B38),"-",[2]Time!L38,", "))</f>
        <v>#REF!</v>
      </c>
    </row>
    <row r="176" spans="1:1" x14ac:dyDescent="0.25">
      <c r="A176" t="e">
        <f>IF([2]Time!L39&lt;=0,"",CONCATENATE(DAY([2]Time!A39),LOWER([2]Time!B39),"-",[2]Time!L39,", "))</f>
        <v>#REF!</v>
      </c>
    </row>
    <row r="177" spans="1:12" x14ac:dyDescent="0.25">
      <c r="A177" t="e">
        <f>IF([2]Time!L40&lt;=0,"",CONCATENATE(DAY([2]Time!A40),LOWER([2]Time!B40),"-",[2]Time!L40,", "))</f>
        <v>#REF!</v>
      </c>
    </row>
    <row r="178" spans="1:12" x14ac:dyDescent="0.25">
      <c r="A178" t="e">
        <f>IF([2]Time!L41&lt;=0,"",CONCATENATE(DAY([2]Time!A41),LOWER([2]Time!B41),"-",[2]Time!L41,", "))</f>
        <v>#REF!</v>
      </c>
    </row>
    <row r="179" spans="1:12" x14ac:dyDescent="0.25">
      <c r="A179" t="e">
        <f>IF([2]Time!L42&lt;=0,"",CONCATENATE(DAY([2]Time!A42),LOWER([2]Time!B42),"-",[2]Time!L42,", "))</f>
        <v>#REF!</v>
      </c>
    </row>
    <row r="180" spans="1:12" x14ac:dyDescent="0.25">
      <c r="A180" t="e">
        <f>IF([2]Time!L43&lt;=0,"",CONCATENATE(DAY([2]Time!A43),LOWER([2]Time!B43),"-",[2]Time!L43,", "))</f>
        <v>#REF!</v>
      </c>
    </row>
    <row r="181" spans="1:12" x14ac:dyDescent="0.25">
      <c r="A181" t="e">
        <f>IF([2]Time!L44&lt;=0,"",CONCATENATE(DAY([2]Time!A44),LOWER([2]Time!B44),"-",[2]Time!L44,", "))</f>
        <v>#REF!</v>
      </c>
    </row>
    <row r="182" spans="1:12" x14ac:dyDescent="0.25">
      <c r="A182" t="e">
        <f>IF([2]Time!L45&lt;=0,"",CONCATENATE(DAY([2]Time!A45),LOWER([2]Time!B45),"-",[2]Time!L45,", "))</f>
        <v>#REF!</v>
      </c>
    </row>
    <row r="183" spans="1:12" x14ac:dyDescent="0.25">
      <c r="A183" t="e">
        <f>IF([2]Time!L46&lt;=0,"",CONCATENATE(DAY([2]Time!A46),LOWER([2]Time!B46),"-",[2]Time!L46,", "))</f>
        <v>#REF!</v>
      </c>
    </row>
    <row r="184" spans="1:12" x14ac:dyDescent="0.25">
      <c r="A184" t="e">
        <f>IF([2]Time!L47&lt;=0,"",CONCATENATE(DAY([2]Time!A47),LOWER([2]Time!B47),"-",[2]Time!L47,", "))</f>
        <v>#REF!</v>
      </c>
    </row>
    <row r="185" spans="1:12" x14ac:dyDescent="0.25">
      <c r="A185" s="317" t="s">
        <v>79</v>
      </c>
      <c r="B185" s="317"/>
      <c r="C185" s="317"/>
      <c r="D185" s="317"/>
      <c r="E185" s="317"/>
      <c r="F185" s="317"/>
      <c r="G185" s="317"/>
      <c r="H185" s="317"/>
      <c r="I185" s="317"/>
      <c r="J185" s="317"/>
      <c r="K185" s="317"/>
      <c r="L185" s="317"/>
    </row>
    <row r="186" spans="1:12" x14ac:dyDescent="0.25">
      <c r="A186" t="e">
        <f>IF([2]Time!M16&lt;=0,"",CONCATENATE(DAY([2]Time!A16),LOWER([2]Time!B16),"-",[2]Time!M16,", "))</f>
        <v>#REF!</v>
      </c>
      <c r="B186" t="e">
        <f>CONCATENATE(A186,A187,A188,A189,A190,A191,A192,A193,A194,A195,A196,A197,A198,A199,A200,A201)</f>
        <v>#REF!</v>
      </c>
    </row>
    <row r="187" spans="1:12" x14ac:dyDescent="0.25">
      <c r="A187" t="e">
        <f>IF([2]Time!M17&lt;=0,"",CONCATENATE(DAY([2]Time!A17),LOWER([2]Time!B17),"-",[2]Time!M17,", "))</f>
        <v>#REF!</v>
      </c>
      <c r="B187" t="e">
        <f>CONCATENATE(A202,A203,A204,A205,A206,A207,A208,A209,A210,A211,A212,A213,A214,A215,A216,A217)</f>
        <v>#REF!</v>
      </c>
    </row>
    <row r="188" spans="1:12" x14ac:dyDescent="0.25">
      <c r="A188" t="e">
        <f>IF([2]Time!M18&lt;=0,"",CONCATENATE(DAY([2]Time!A18),LOWER([2]Time!B18),"-",[2]Time!M18,", "))</f>
        <v>#REF!</v>
      </c>
    </row>
    <row r="189" spans="1:12" x14ac:dyDescent="0.25">
      <c r="A189" t="e">
        <f>IF([2]Time!M19&lt;=0,"",CONCATENATE(DAY([2]Time!A19),LOWER([2]Time!B19),"-",[2]Time!M19,", "))</f>
        <v>#REF!</v>
      </c>
    </row>
    <row r="190" spans="1:12" x14ac:dyDescent="0.25">
      <c r="A190" t="e">
        <f>IF([2]Time!M20&lt;=0,"",CONCATENATE(DAY([2]Time!A20),LOWER([2]Time!B20),"-",[2]Time!M20,", "))</f>
        <v>#REF!</v>
      </c>
    </row>
    <row r="191" spans="1:12" x14ac:dyDescent="0.25">
      <c r="A191" t="e">
        <f>IF([2]Time!M21&lt;=0,"",CONCATENATE(DAY([2]Time!A21),LOWER([2]Time!B21),"-",[2]Time!M21,", "))</f>
        <v>#REF!</v>
      </c>
    </row>
    <row r="192" spans="1:12" x14ac:dyDescent="0.25">
      <c r="A192" t="e">
        <f>IF([2]Time!M22&lt;=0,"",CONCATENATE(DAY([2]Time!A22),LOWER([2]Time!B22),"-",[2]Time!M22,", "))</f>
        <v>#REF!</v>
      </c>
    </row>
    <row r="193" spans="1:1" x14ac:dyDescent="0.25">
      <c r="A193" t="e">
        <f>IF([2]Time!M23&lt;=0,"",CONCATENATE(DAY([2]Time!A23),LOWER([2]Time!B23),"-",[2]Time!M23,", "))</f>
        <v>#REF!</v>
      </c>
    </row>
    <row r="194" spans="1:1" x14ac:dyDescent="0.25">
      <c r="A194" t="e">
        <f>IF([2]Time!M24&lt;=0,"",CONCATENATE(DAY([2]Time!A24),LOWER([2]Time!B24),"-",[2]Time!M24,", "))</f>
        <v>#REF!</v>
      </c>
    </row>
    <row r="195" spans="1:1" x14ac:dyDescent="0.25">
      <c r="A195" t="e">
        <f>IF([2]Time!M25&lt;=0,"",CONCATENATE(DAY([2]Time!A25),LOWER([2]Time!B25),"-",[2]Time!M25,", "))</f>
        <v>#REF!</v>
      </c>
    </row>
    <row r="196" spans="1:1" x14ac:dyDescent="0.25">
      <c r="A196" t="e">
        <f>IF([2]Time!M26&lt;=0,"",CONCATENATE(DAY([2]Time!A26),LOWER([2]Time!B26),"-",[2]Time!M26,", "))</f>
        <v>#REF!</v>
      </c>
    </row>
    <row r="197" spans="1:1" x14ac:dyDescent="0.25">
      <c r="A197" t="e">
        <f>IF([2]Time!M27&lt;=0,"",CONCATENATE(DAY([2]Time!A27),LOWER([2]Time!B27),"-",[2]Time!M27,", "))</f>
        <v>#REF!</v>
      </c>
    </row>
    <row r="198" spans="1:1" x14ac:dyDescent="0.25">
      <c r="A198" t="e">
        <f>IF([2]Time!M28&lt;=0,"",CONCATENATE(DAY([2]Time!A28),LOWER([2]Time!B28),"-",[2]Time!M28,", "))</f>
        <v>#REF!</v>
      </c>
    </row>
    <row r="199" spans="1:1" x14ac:dyDescent="0.25">
      <c r="A199" t="e">
        <f>IF([2]Time!M29&lt;=0,"",CONCATENATE(DAY([2]Time!A29),LOWER([2]Time!B29),"-",[2]Time!M29,", "))</f>
        <v>#REF!</v>
      </c>
    </row>
    <row r="200" spans="1:1" x14ac:dyDescent="0.25">
      <c r="A200" t="e">
        <f>IF([2]Time!M30&lt;=0,"",CONCATENATE(DAY([2]Time!A30),LOWER([2]Time!B30),"-",[2]Time!M30,", "))</f>
        <v>#REF!</v>
      </c>
    </row>
    <row r="201" spans="1:1" x14ac:dyDescent="0.25">
      <c r="A201" t="e">
        <f>IF([2]Time!M31&lt;=0,"",CONCATENATE(DAY([2]Time!A31),LOWER([2]Time!B31),"-",[2]Time!M31,", "))</f>
        <v>#REF!</v>
      </c>
    </row>
    <row r="202" spans="1:1" x14ac:dyDescent="0.25">
      <c r="A202" t="e">
        <f>IF([2]Time!M32&lt;=0,"",CONCATENATE(DAY([2]Time!A32),LOWER([2]Time!B32),"-",[2]Time!M32,", "))</f>
        <v>#REF!</v>
      </c>
    </row>
    <row r="203" spans="1:1" x14ac:dyDescent="0.25">
      <c r="A203" t="e">
        <f>IF([2]Time!M33&lt;=0,"",CONCATENATE(DAY([2]Time!A33),LOWER([2]Time!B33),"-",[2]Time!M33,", "))</f>
        <v>#REF!</v>
      </c>
    </row>
    <row r="204" spans="1:1" x14ac:dyDescent="0.25">
      <c r="A204" t="e">
        <f>IF([2]Time!M34&lt;=0,"",CONCATENATE(DAY([2]Time!A34),LOWER([2]Time!B34),"-",[2]Time!M34,", "))</f>
        <v>#REF!</v>
      </c>
    </row>
    <row r="205" spans="1:1" x14ac:dyDescent="0.25">
      <c r="A205" t="e">
        <f>IF([2]Time!M35&lt;=0,"",CONCATENATE(DAY([2]Time!A35),LOWER([2]Time!B35),"-",[2]Time!M35,", "))</f>
        <v>#REF!</v>
      </c>
    </row>
    <row r="206" spans="1:1" x14ac:dyDescent="0.25">
      <c r="A206" t="e">
        <f>IF([2]Time!M36&lt;=0,"",CONCATENATE(DAY([2]Time!A36),LOWER([2]Time!B36),"-",[2]Time!M36,", "))</f>
        <v>#REF!</v>
      </c>
    </row>
    <row r="207" spans="1:1" x14ac:dyDescent="0.25">
      <c r="A207" t="e">
        <f>IF([2]Time!M37&lt;=0,"",CONCATENATE(DAY([2]Time!A37),LOWER([2]Time!B37),"-",[2]Time!M37,", "))</f>
        <v>#REF!</v>
      </c>
    </row>
    <row r="208" spans="1:1" x14ac:dyDescent="0.25">
      <c r="A208" t="e">
        <f>IF([2]Time!M38&lt;=0,"",CONCATENATE(DAY([2]Time!A38),LOWER([2]Time!B38),"-",[2]Time!M38,", "))</f>
        <v>#REF!</v>
      </c>
    </row>
    <row r="209" spans="1:12" x14ac:dyDescent="0.25">
      <c r="A209" t="e">
        <f>IF([2]Time!M39&lt;=0,"",CONCATENATE(DAY([2]Time!A39),LOWER([2]Time!B39),"-",[2]Time!M39,", "))</f>
        <v>#REF!</v>
      </c>
    </row>
    <row r="210" spans="1:12" x14ac:dyDescent="0.25">
      <c r="A210" t="e">
        <f>IF([2]Time!M40&lt;=0,"",CONCATENATE(DAY([2]Time!A40),LOWER([2]Time!B40),"-",[2]Time!M40,", "))</f>
        <v>#REF!</v>
      </c>
    </row>
    <row r="211" spans="1:12" x14ac:dyDescent="0.25">
      <c r="A211" t="e">
        <f>IF([2]Time!M41&lt;=0,"",CONCATENATE(DAY([2]Time!A41),LOWER([2]Time!B41),"-",[2]Time!M41,", "))</f>
        <v>#REF!</v>
      </c>
    </row>
    <row r="212" spans="1:12" x14ac:dyDescent="0.25">
      <c r="A212" t="e">
        <f>IF([2]Time!M42&lt;=0,"",CONCATENATE(DAY([2]Time!A42),LOWER([2]Time!B42),"-",[2]Time!M42,", "))</f>
        <v>#REF!</v>
      </c>
    </row>
    <row r="213" spans="1:12" x14ac:dyDescent="0.25">
      <c r="A213" t="e">
        <f>IF([2]Time!M43&lt;=0,"",CONCATENATE(DAY([2]Time!A43),LOWER([2]Time!B43),"-",[2]Time!M43,", "))</f>
        <v>#REF!</v>
      </c>
    </row>
    <row r="214" spans="1:12" x14ac:dyDescent="0.25">
      <c r="A214" t="e">
        <f>IF([2]Time!M44&lt;=0,"",CONCATENATE(DAY([2]Time!A44),LOWER([2]Time!B44),"-",[2]Time!M44,", "))</f>
        <v>#REF!</v>
      </c>
    </row>
    <row r="215" spans="1:12" x14ac:dyDescent="0.25">
      <c r="A215" t="e">
        <f>IF([2]Time!M45&lt;=0,"",CONCATENATE(DAY([2]Time!A45),LOWER([2]Time!B45),"-",[2]Time!M45,", "))</f>
        <v>#REF!</v>
      </c>
    </row>
    <row r="216" spans="1:12" x14ac:dyDescent="0.25">
      <c r="A216" t="e">
        <f>IF([2]Time!M46&lt;=0,"",CONCATENATE(DAY([2]Time!A46),LOWER([2]Time!B46),"-",[2]Time!M46,", "))</f>
        <v>#REF!</v>
      </c>
    </row>
    <row r="217" spans="1:12" x14ac:dyDescent="0.25">
      <c r="A217" t="e">
        <f>IF([2]Time!M47&lt;=0,"",CONCATENATE(DAY([2]Time!A47),LOWER([2]Time!B47),"-",[2]Time!M47,", "))</f>
        <v>#REF!</v>
      </c>
    </row>
    <row r="218" spans="1:12" x14ac:dyDescent="0.25">
      <c r="A218" s="317" t="s">
        <v>80</v>
      </c>
      <c r="B218" s="317"/>
      <c r="C218" s="317"/>
      <c r="D218" s="317"/>
      <c r="E218" s="317"/>
      <c r="F218" s="317"/>
      <c r="G218" s="317"/>
      <c r="H218" s="317"/>
      <c r="I218" s="317"/>
      <c r="J218" s="317"/>
      <c r="K218" s="317"/>
      <c r="L218" s="317"/>
    </row>
    <row r="219" spans="1:12" x14ac:dyDescent="0.25">
      <c r="A219" t="e">
        <f>IF([2]Time!N16&lt;=0,"",CONCATENATE(DAY([2]Time!A16),LOWER([2]Time!B16),"-",[2]Time!N16,", "))</f>
        <v>#REF!</v>
      </c>
      <c r="B219" t="e">
        <f>CONCATENATE(A219,A220,A221,A222,A223,A224,A225,A226,A227,A228,A229,A230,A231,A232,A233,A234)</f>
        <v>#REF!</v>
      </c>
    </row>
    <row r="220" spans="1:12" x14ac:dyDescent="0.25">
      <c r="A220" t="e">
        <f>IF([2]Time!N17&lt;=0,"",CONCATENATE(DAY([2]Time!A17),LOWER([2]Time!B17),"-",[2]Time!N17,", "))</f>
        <v>#REF!</v>
      </c>
      <c r="B220" t="e">
        <f>CONCATENATE(A235,A236,A237,A238,A239,A240,A241,A242,A243,A244,A245,A246,A247,A248,A249,A250)</f>
        <v>#REF!</v>
      </c>
    </row>
    <row r="221" spans="1:12" x14ac:dyDescent="0.25">
      <c r="A221" t="e">
        <f>IF([2]Time!N18&lt;=0,"",CONCATENATE(DAY([2]Time!A18),LOWER([2]Time!B18),"-",[2]Time!N18,", "))</f>
        <v>#REF!</v>
      </c>
    </row>
    <row r="222" spans="1:12" x14ac:dyDescent="0.25">
      <c r="A222" t="e">
        <f>IF([2]Time!N19&lt;=0,"",CONCATENATE(DAY([2]Time!A19),LOWER([2]Time!B19),"-",[2]Time!N19,", "))</f>
        <v>#REF!</v>
      </c>
    </row>
    <row r="223" spans="1:12" x14ac:dyDescent="0.25">
      <c r="A223" t="e">
        <f>IF([2]Time!N20&lt;=0,"",CONCATENATE(DAY([2]Time!A20),LOWER([2]Time!B20),"-",[2]Time!N20,", "))</f>
        <v>#REF!</v>
      </c>
    </row>
    <row r="224" spans="1:12" x14ac:dyDescent="0.25">
      <c r="A224" t="e">
        <f>IF([2]Time!N21&lt;=0,"",CONCATENATE(DAY([2]Time!A21),LOWER([2]Time!B21),"-",[2]Time!N21,", "))</f>
        <v>#REF!</v>
      </c>
    </row>
    <row r="225" spans="1:1" x14ac:dyDescent="0.25">
      <c r="A225" t="e">
        <f>IF([2]Time!N22&lt;=0,"",CONCATENATE(DAY([2]Time!A22),LOWER([2]Time!B22),"-",[2]Time!N22,", "))</f>
        <v>#REF!</v>
      </c>
    </row>
    <row r="226" spans="1:1" x14ac:dyDescent="0.25">
      <c r="A226" t="e">
        <f>IF([2]Time!N23&lt;=0,"",CONCATENATE(DAY([2]Time!A23),LOWER([2]Time!B23),"-",[2]Time!N23,", "))</f>
        <v>#REF!</v>
      </c>
    </row>
    <row r="227" spans="1:1" x14ac:dyDescent="0.25">
      <c r="A227" t="e">
        <f>IF([2]Time!N24&lt;=0,"",CONCATENATE(DAY([2]Time!A24),LOWER([2]Time!B24),"-",[2]Time!N24,", "))</f>
        <v>#REF!</v>
      </c>
    </row>
    <row r="228" spans="1:1" x14ac:dyDescent="0.25">
      <c r="A228" t="e">
        <f>IF([2]Time!N25&lt;=0,"",CONCATENATE(DAY([2]Time!A25),LOWER([2]Time!B25),"-",[2]Time!N25,", "))</f>
        <v>#REF!</v>
      </c>
    </row>
    <row r="229" spans="1:1" x14ac:dyDescent="0.25">
      <c r="A229" t="e">
        <f>IF([2]Time!N26&lt;=0,"",CONCATENATE(DAY([2]Time!A26),LOWER([2]Time!B26),"-",[2]Time!N26,", "))</f>
        <v>#REF!</v>
      </c>
    </row>
    <row r="230" spans="1:1" x14ac:dyDescent="0.25">
      <c r="A230" t="e">
        <f>IF([2]Time!N27&lt;=0,"",CONCATENATE(DAY([2]Time!A27),LOWER([2]Time!B27),"-",[2]Time!N27,", "))</f>
        <v>#REF!</v>
      </c>
    </row>
    <row r="231" spans="1:1" x14ac:dyDescent="0.25">
      <c r="A231" t="e">
        <f>IF([2]Time!N28&lt;=0,"",CONCATENATE(DAY([2]Time!A28),LOWER([2]Time!B28),"-",[2]Time!N28,", "))</f>
        <v>#REF!</v>
      </c>
    </row>
    <row r="232" spans="1:1" x14ac:dyDescent="0.25">
      <c r="A232" t="e">
        <f>IF([2]Time!N29&lt;=0,"",CONCATENATE(DAY([2]Time!A29),LOWER([2]Time!B29),"-",[2]Time!N29,", "))</f>
        <v>#REF!</v>
      </c>
    </row>
    <row r="233" spans="1:1" x14ac:dyDescent="0.25">
      <c r="A233" t="e">
        <f>IF([2]Time!N30&lt;=0,"",CONCATENATE(DAY([2]Time!A30),LOWER([2]Time!B30),"-",[2]Time!N30,", "))</f>
        <v>#REF!</v>
      </c>
    </row>
    <row r="234" spans="1:1" x14ac:dyDescent="0.25">
      <c r="A234" t="e">
        <f>IF([2]Time!N31&lt;=0,"",CONCATENATE(DAY([2]Time!A31),LOWER([2]Time!B31),"-",[2]Time!N31,", "))</f>
        <v>#REF!</v>
      </c>
    </row>
    <row r="235" spans="1:1" x14ac:dyDescent="0.25">
      <c r="A235" t="e">
        <f>IF([2]Time!N32&lt;=0,"",CONCATENATE(DAY([2]Time!A32),LOWER([2]Time!B32),"-",[2]Time!N32,", "))</f>
        <v>#REF!</v>
      </c>
    </row>
    <row r="236" spans="1:1" x14ac:dyDescent="0.25">
      <c r="A236" t="e">
        <f>IF([2]Time!N33&lt;=0,"",CONCATENATE(DAY([2]Time!A33),LOWER([2]Time!B33),"-",[2]Time!N33,", "))</f>
        <v>#REF!</v>
      </c>
    </row>
    <row r="237" spans="1:1" x14ac:dyDescent="0.25">
      <c r="A237" t="e">
        <f>IF([2]Time!N34&lt;=0,"",CONCATENATE(DAY([2]Time!A34),LOWER([2]Time!B34),"-",[2]Time!N34,", "))</f>
        <v>#REF!</v>
      </c>
    </row>
    <row r="238" spans="1:1" x14ac:dyDescent="0.25">
      <c r="A238" t="e">
        <f>IF([2]Time!N35&lt;=0,"",CONCATENATE(DAY([2]Time!A35),LOWER([2]Time!B35),"-",[2]Time!N35,", "))</f>
        <v>#REF!</v>
      </c>
    </row>
    <row r="239" spans="1:1" x14ac:dyDescent="0.25">
      <c r="A239" t="e">
        <f>IF([2]Time!N36&lt;=0,"",CONCATENATE(DAY([2]Time!A36),LOWER([2]Time!B36),"-",[2]Time!N36,", "))</f>
        <v>#REF!</v>
      </c>
    </row>
    <row r="240" spans="1:1" x14ac:dyDescent="0.25">
      <c r="A240" t="e">
        <f>IF([2]Time!N37&lt;=0,"",CONCATENATE(DAY([2]Time!A37),LOWER([2]Time!B37),"-",[2]Time!N37,", "))</f>
        <v>#REF!</v>
      </c>
    </row>
    <row r="241" spans="1:12" x14ac:dyDescent="0.25">
      <c r="A241" t="e">
        <f>IF([2]Time!N38&lt;=0,"",CONCATENATE(DAY([2]Time!A38),LOWER([2]Time!B38),"-",[2]Time!N38,", "))</f>
        <v>#REF!</v>
      </c>
    </row>
    <row r="242" spans="1:12" x14ac:dyDescent="0.25">
      <c r="A242" t="e">
        <f>IF([2]Time!N39&lt;=0,"",CONCATENATE(DAY([2]Time!A39),LOWER([2]Time!B39),"-",[2]Time!N39,", "))</f>
        <v>#REF!</v>
      </c>
    </row>
    <row r="243" spans="1:12" x14ac:dyDescent="0.25">
      <c r="A243" t="e">
        <f>IF([2]Time!N40&lt;=0,"",CONCATENATE(DAY([2]Time!A40),LOWER([2]Time!B40),"-",[2]Time!N40,", "))</f>
        <v>#REF!</v>
      </c>
    </row>
    <row r="244" spans="1:12" x14ac:dyDescent="0.25">
      <c r="A244" t="e">
        <f>IF([2]Time!N41&lt;=0,"",CONCATENATE(DAY([2]Time!A41),LOWER([2]Time!B41),"-",[2]Time!N41,", "))</f>
        <v>#REF!</v>
      </c>
    </row>
    <row r="245" spans="1:12" x14ac:dyDescent="0.25">
      <c r="A245" t="e">
        <f>IF([2]Time!N42&lt;=0,"",CONCATENATE(DAY([2]Time!A42),LOWER([2]Time!B42),"-",[2]Time!N42,", "))</f>
        <v>#REF!</v>
      </c>
    </row>
    <row r="246" spans="1:12" x14ac:dyDescent="0.25">
      <c r="A246" t="e">
        <f>IF([2]Time!N43&lt;=0,"",CONCATENATE(DAY([2]Time!A43),LOWER([2]Time!B43),"-",[2]Time!N43,", "))</f>
        <v>#REF!</v>
      </c>
    </row>
    <row r="247" spans="1:12" x14ac:dyDescent="0.25">
      <c r="A247" t="e">
        <f>IF([2]Time!N44&lt;=0,"",CONCATENATE(DAY([2]Time!A44),LOWER([2]Time!B44),"-",[2]Time!N44,", "))</f>
        <v>#REF!</v>
      </c>
    </row>
    <row r="248" spans="1:12" x14ac:dyDescent="0.25">
      <c r="A248" t="e">
        <f>IF([2]Time!N45&lt;=0,"",CONCATENATE(DAY([2]Time!A45),LOWER([2]Time!B45),"-",[2]Time!N45,", "))</f>
        <v>#REF!</v>
      </c>
    </row>
    <row r="249" spans="1:12" x14ac:dyDescent="0.25">
      <c r="A249" t="e">
        <f>IF([2]Time!N46&lt;=0,"",CONCATENATE(DAY([2]Time!A46),LOWER([2]Time!B46),"-",[2]Time!N46,", "))</f>
        <v>#REF!</v>
      </c>
    </row>
    <row r="250" spans="1:12" x14ac:dyDescent="0.25">
      <c r="A250" t="e">
        <f>IF([2]Time!N47&lt;=0,"",CONCATENATE(DAY([2]Time!A47),LOWER([2]Time!B47),"-",[2]Time!N47,", "))</f>
        <v>#REF!</v>
      </c>
    </row>
    <row r="251" spans="1:12" x14ac:dyDescent="0.25">
      <c r="A251" s="317" t="s">
        <v>81</v>
      </c>
      <c r="B251" s="317"/>
      <c r="C251" s="317"/>
      <c r="D251" s="317"/>
      <c r="E251" s="317"/>
      <c r="F251" s="317"/>
      <c r="G251" s="317"/>
      <c r="H251" s="317"/>
      <c r="I251" s="317"/>
      <c r="J251" s="317"/>
      <c r="K251" s="317"/>
      <c r="L251" s="317"/>
    </row>
    <row r="252" spans="1:12" x14ac:dyDescent="0.25">
      <c r="A252" t="e">
        <f>IF([2]Time!P16&lt;=0,"",CONCATENATE(DAY([2]Time!A16),LOWER([2]Time!B16),"-",[2]Time!P16,", "))</f>
        <v>#REF!</v>
      </c>
      <c r="B252" t="e">
        <f>CONCATENATE(A252,A253,A254,A255,A256,A257,A258,A259,A260,A261,A262,A263,A264,A265,A266,A267)</f>
        <v>#REF!</v>
      </c>
    </row>
    <row r="253" spans="1:12" x14ac:dyDescent="0.25">
      <c r="A253" t="e">
        <f>IF([2]Time!P17&lt;=0,"",CONCATENATE(DAY([2]Time!A17),LOWER([2]Time!B17),"-",[2]Time!P17,", "))</f>
        <v>#REF!</v>
      </c>
      <c r="B253" t="e">
        <f>CONCATENATE(A268,A269,A270,A271,A272,A273,A274,A275,A276,A277,A278,A279,A280,A281,A282,A283)</f>
        <v>#REF!</v>
      </c>
    </row>
    <row r="254" spans="1:12" x14ac:dyDescent="0.25">
      <c r="A254" t="e">
        <f>IF([2]Time!P18&lt;=0,"",CONCATENATE(DAY([2]Time!A18),LOWER([2]Time!B18),"-",[2]Time!P18,", "))</f>
        <v>#REF!</v>
      </c>
    </row>
    <row r="255" spans="1:12" x14ac:dyDescent="0.25">
      <c r="A255" t="e">
        <f>IF([2]Time!P19&lt;=0,"",CONCATENATE(DAY([2]Time!A19),LOWER([2]Time!B19),"-",[2]Time!P19,", "))</f>
        <v>#REF!</v>
      </c>
    </row>
    <row r="256" spans="1:12" x14ac:dyDescent="0.25">
      <c r="A256" t="e">
        <f>IF([2]Time!P20&lt;=0,"",CONCATENATE(DAY([2]Time!A20),LOWER([2]Time!B20),"-",[2]Time!P20,", "))</f>
        <v>#REF!</v>
      </c>
    </row>
    <row r="257" spans="1:1" x14ac:dyDescent="0.25">
      <c r="A257" t="e">
        <f>IF([2]Time!P21&lt;=0,"",CONCATENATE(DAY([2]Time!A21),LOWER([2]Time!B21),"-",[2]Time!P21,", "))</f>
        <v>#REF!</v>
      </c>
    </row>
    <row r="258" spans="1:1" x14ac:dyDescent="0.25">
      <c r="A258" t="e">
        <f>IF([2]Time!P22&lt;=0,"",CONCATENATE(DAY([2]Time!A22),LOWER([2]Time!B22),"-",[2]Time!P22,", "))</f>
        <v>#REF!</v>
      </c>
    </row>
    <row r="259" spans="1:1" x14ac:dyDescent="0.25">
      <c r="A259" t="e">
        <f>IF([2]Time!P23&lt;=0,"",CONCATENATE(DAY([2]Time!A23),LOWER([2]Time!B23),"-",[2]Time!P23,", "))</f>
        <v>#REF!</v>
      </c>
    </row>
    <row r="260" spans="1:1" x14ac:dyDescent="0.25">
      <c r="A260" t="e">
        <f>IF([2]Time!P24&lt;=0,"",CONCATENATE(DAY([2]Time!A24),LOWER([2]Time!B24),"-",[2]Time!P24,", "))</f>
        <v>#REF!</v>
      </c>
    </row>
    <row r="261" spans="1:1" x14ac:dyDescent="0.25">
      <c r="A261" t="e">
        <f>IF([2]Time!P25&lt;=0,"",CONCATENATE(DAY([2]Time!A25),LOWER([2]Time!B25),"-",[2]Time!P25,", "))</f>
        <v>#REF!</v>
      </c>
    </row>
    <row r="262" spans="1:1" x14ac:dyDescent="0.25">
      <c r="A262" t="e">
        <f>IF([2]Time!P26&lt;=0,"",CONCATENATE(DAY([2]Time!A26),LOWER([2]Time!B26),"-",[2]Time!P26,", "))</f>
        <v>#REF!</v>
      </c>
    </row>
    <row r="263" spans="1:1" x14ac:dyDescent="0.25">
      <c r="A263" t="e">
        <f>IF([2]Time!P27&lt;=0,"",CONCATENATE(DAY([2]Time!A27),LOWER([2]Time!B27),"-",[2]Time!P27,", "))</f>
        <v>#REF!</v>
      </c>
    </row>
    <row r="264" spans="1:1" x14ac:dyDescent="0.25">
      <c r="A264" t="e">
        <f>IF([2]Time!P28&lt;=0,"",CONCATENATE(DAY([2]Time!A28),LOWER([2]Time!B28),"-",[2]Time!P28,", "))</f>
        <v>#REF!</v>
      </c>
    </row>
    <row r="265" spans="1:1" x14ac:dyDescent="0.25">
      <c r="A265" t="e">
        <f>IF([2]Time!P29&lt;=0,"",CONCATENATE(DAY([2]Time!A29),LOWER([2]Time!B29),"-",[2]Time!P29,", "))</f>
        <v>#REF!</v>
      </c>
    </row>
    <row r="266" spans="1:1" x14ac:dyDescent="0.25">
      <c r="A266" t="e">
        <f>IF([2]Time!P30&lt;=0,"",CONCATENATE(DAY([2]Time!A30),LOWER([2]Time!B30),"-",[2]Time!P30,", "))</f>
        <v>#REF!</v>
      </c>
    </row>
    <row r="267" spans="1:1" x14ac:dyDescent="0.25">
      <c r="A267" t="e">
        <f>IF([2]Time!P31&lt;=0,"",CONCATENATE(DAY([2]Time!A31),LOWER([2]Time!B31),"-",[2]Time!P31,", "))</f>
        <v>#REF!</v>
      </c>
    </row>
    <row r="268" spans="1:1" x14ac:dyDescent="0.25">
      <c r="A268" t="e">
        <f>IF([2]Time!P32&lt;=0,"",CONCATENATE(DAY([2]Time!A32),LOWER([2]Time!B32),"-",[2]Time!P32,", "))</f>
        <v>#REF!</v>
      </c>
    </row>
    <row r="269" spans="1:1" x14ac:dyDescent="0.25">
      <c r="A269" t="e">
        <f>IF([2]Time!P33&lt;=0,"",CONCATENATE(DAY([2]Time!A33),LOWER([2]Time!B33),"-",[2]Time!P33,", "))</f>
        <v>#REF!</v>
      </c>
    </row>
    <row r="270" spans="1:1" x14ac:dyDescent="0.25">
      <c r="A270" t="e">
        <f>IF([2]Time!P34&lt;=0,"",CONCATENATE(DAY([2]Time!A34),LOWER([2]Time!B34),"-",[2]Time!P34,", "))</f>
        <v>#REF!</v>
      </c>
    </row>
    <row r="271" spans="1:1" x14ac:dyDescent="0.25">
      <c r="A271" t="e">
        <f>IF([2]Time!P35&lt;=0,"",CONCATENATE(DAY([2]Time!A35),LOWER([2]Time!B35),"-",[2]Time!P35,", "))</f>
        <v>#REF!</v>
      </c>
    </row>
    <row r="272" spans="1:1" x14ac:dyDescent="0.25">
      <c r="A272" t="e">
        <f>IF([2]Time!P36&lt;=0,"",CONCATENATE(DAY([2]Time!A36),LOWER([2]Time!B36),"-",[2]Time!P36,", "))</f>
        <v>#REF!</v>
      </c>
    </row>
    <row r="273" spans="1:12" x14ac:dyDescent="0.25">
      <c r="A273" t="e">
        <f>IF([2]Time!P37&lt;=0,"",CONCATENATE(DAY([2]Time!A37),LOWER([2]Time!B37),"-",[2]Time!P37,", "))</f>
        <v>#REF!</v>
      </c>
    </row>
    <row r="274" spans="1:12" x14ac:dyDescent="0.25">
      <c r="A274" t="e">
        <f>IF([2]Time!P38&lt;=0,"",CONCATENATE(DAY([2]Time!A38),LOWER([2]Time!B38),"-",[2]Time!P38,", "))</f>
        <v>#REF!</v>
      </c>
    </row>
    <row r="275" spans="1:12" x14ac:dyDescent="0.25">
      <c r="A275" t="e">
        <f>IF([2]Time!P39&lt;=0,"",CONCATENATE(DAY([2]Time!A39),LOWER([2]Time!B39),"-",[2]Time!P39,", "))</f>
        <v>#REF!</v>
      </c>
    </row>
    <row r="276" spans="1:12" x14ac:dyDescent="0.25">
      <c r="A276" t="e">
        <f>IF([2]Time!P40&lt;=0,"",CONCATENATE(DAY([2]Time!A40),LOWER([2]Time!B40),"-",[2]Time!P40,", "))</f>
        <v>#REF!</v>
      </c>
    </row>
    <row r="277" spans="1:12" x14ac:dyDescent="0.25">
      <c r="A277" t="e">
        <f>IF([2]Time!P41&lt;=0,"",CONCATENATE(DAY([2]Time!A41),LOWER([2]Time!B41),"-",[2]Time!P41,", "))</f>
        <v>#REF!</v>
      </c>
    </row>
    <row r="278" spans="1:12" x14ac:dyDescent="0.25">
      <c r="A278" t="e">
        <f>IF([2]Time!P42&lt;=0,"",CONCATENATE(DAY([2]Time!A42),LOWER([2]Time!B42),"-",[2]Time!P42,", "))</f>
        <v>#REF!</v>
      </c>
    </row>
    <row r="279" spans="1:12" x14ac:dyDescent="0.25">
      <c r="A279" t="e">
        <f>IF([2]Time!P43&lt;=0,"",CONCATENATE(DAY([2]Time!A43),LOWER([2]Time!B43),"-",[2]Time!P43,", "))</f>
        <v>#REF!</v>
      </c>
    </row>
    <row r="280" spans="1:12" x14ac:dyDescent="0.25">
      <c r="A280" t="e">
        <f>IF([2]Time!P44&lt;=0,"",CONCATENATE(DAY([2]Time!A44),LOWER([2]Time!B44),"-",[2]Time!P44,", "))</f>
        <v>#REF!</v>
      </c>
    </row>
    <row r="281" spans="1:12" x14ac:dyDescent="0.25">
      <c r="A281" t="e">
        <f>IF([2]Time!P45&lt;=0,"",CONCATENATE(DAY([2]Time!A45),LOWER([2]Time!B45),"-",[2]Time!P45,", "))</f>
        <v>#REF!</v>
      </c>
    </row>
    <row r="282" spans="1:12" x14ac:dyDescent="0.25">
      <c r="A282" t="e">
        <f>IF([2]Time!P46&lt;=0,"",CONCATENATE(DAY([2]Time!A46),LOWER([2]Time!B46),"-",[2]Time!P46,", "))</f>
        <v>#REF!</v>
      </c>
    </row>
    <row r="283" spans="1:12" x14ac:dyDescent="0.25">
      <c r="A283" t="e">
        <f>IF([2]Time!P47&lt;=0,"",CONCATENATE(DAY([2]Time!A47),LOWER([2]Time!B47),"-",[2]Time!P47,", "))</f>
        <v>#REF!</v>
      </c>
    </row>
    <row r="284" spans="1:12" x14ac:dyDescent="0.25">
      <c r="A284" s="317" t="s">
        <v>82</v>
      </c>
      <c r="B284" s="317"/>
      <c r="C284" s="317"/>
      <c r="D284" s="317"/>
      <c r="E284" s="317"/>
      <c r="F284" s="317"/>
      <c r="G284" s="317"/>
      <c r="H284" s="317"/>
      <c r="I284" s="317"/>
      <c r="J284" s="317"/>
      <c r="K284" s="317"/>
      <c r="L284" s="317"/>
    </row>
    <row r="285" spans="1:12" x14ac:dyDescent="0.25">
      <c r="A285" t="e">
        <f>IF([2]Time!Q16&lt;=0,"",CONCATENATE(DAY([2]Time!A16),LOWER([2]Time!B16),"-",[2]Time!Q16,", "))</f>
        <v>#REF!</v>
      </c>
      <c r="B285" t="e">
        <f>CONCATENATE(A285,A286,A287,A288,A289,A290,A291,A292,A293,A294,A295,A296,A297,A298,A299,A300)</f>
        <v>#REF!</v>
      </c>
    </row>
    <row r="286" spans="1:12" x14ac:dyDescent="0.25">
      <c r="A286" t="e">
        <f>IF([2]Time!Q17&lt;=0,"",CONCATENATE(DAY([2]Time!A17),LOWER([2]Time!B17),"-",[2]Time!Q17,", "))</f>
        <v>#REF!</v>
      </c>
      <c r="B286" t="e">
        <f>CONCATENATE(A301,A302,A303,A304,A305,A306,A307,A308,A309,A310,A311,A312,A313,A314,A315,A316)</f>
        <v>#REF!</v>
      </c>
    </row>
    <row r="287" spans="1:12" x14ac:dyDescent="0.25">
      <c r="A287" t="e">
        <f>IF([2]Time!Q18&lt;=0,"",CONCATENATE(DAY([2]Time!A18),LOWER([2]Time!B18),"-",[2]Time!Q18,", "))</f>
        <v>#REF!</v>
      </c>
    </row>
    <row r="288" spans="1:12" x14ac:dyDescent="0.25">
      <c r="A288" t="e">
        <f>IF([2]Time!Q19&lt;=0,"",CONCATENATE(DAY([2]Time!A19),LOWER([2]Time!B19),"-",[2]Time!Q19,", "))</f>
        <v>#REF!</v>
      </c>
    </row>
    <row r="289" spans="1:1" x14ac:dyDescent="0.25">
      <c r="A289" t="e">
        <f>IF([2]Time!Q20&lt;=0,"",CONCATENATE(DAY([2]Time!A20),LOWER([2]Time!B20),"-",[2]Time!Q20,", "))</f>
        <v>#REF!</v>
      </c>
    </row>
    <row r="290" spans="1:1" x14ac:dyDescent="0.25">
      <c r="A290" t="e">
        <f>IF([2]Time!Q21&lt;=0,"",CONCATENATE(DAY([2]Time!A21),LOWER([2]Time!B21),"-",[2]Time!Q21,", "))</f>
        <v>#REF!</v>
      </c>
    </row>
    <row r="291" spans="1:1" x14ac:dyDescent="0.25">
      <c r="A291" t="e">
        <f>IF([2]Time!Q22&lt;=0,"",CONCATENATE(DAY([2]Time!A22),LOWER([2]Time!B22),"-",[2]Time!Q22,", "))</f>
        <v>#REF!</v>
      </c>
    </row>
    <row r="292" spans="1:1" x14ac:dyDescent="0.25">
      <c r="A292" t="e">
        <f>IF([2]Time!Q23&lt;=0,"",CONCATENATE(DAY([2]Time!A23),LOWER([2]Time!B23),"-",[2]Time!Q23,", "))</f>
        <v>#REF!</v>
      </c>
    </row>
    <row r="293" spans="1:1" x14ac:dyDescent="0.25">
      <c r="A293" t="e">
        <f>IF([2]Time!Q24&lt;=0,"",CONCATENATE(DAY([2]Time!A24),LOWER([2]Time!B24),"-",[2]Time!Q24,", "))</f>
        <v>#REF!</v>
      </c>
    </row>
    <row r="294" spans="1:1" x14ac:dyDescent="0.25">
      <c r="A294" t="e">
        <f>IF([2]Time!Q25&lt;=0,"",CONCATENATE(DAY([2]Time!A25),LOWER([2]Time!B25),"-",[2]Time!Q25,", "))</f>
        <v>#REF!</v>
      </c>
    </row>
    <row r="295" spans="1:1" x14ac:dyDescent="0.25">
      <c r="A295" t="e">
        <f>IF([2]Time!Q26&lt;=0,"",CONCATENATE(DAY([2]Time!A26),LOWER([2]Time!B26),"-",[2]Time!Q26,", "))</f>
        <v>#REF!</v>
      </c>
    </row>
    <row r="296" spans="1:1" x14ac:dyDescent="0.25">
      <c r="A296" t="e">
        <f>IF([2]Time!Q27&lt;=0,"",CONCATENATE(DAY([2]Time!A27),LOWER([2]Time!B27),"-",[2]Time!Q27,", "))</f>
        <v>#REF!</v>
      </c>
    </row>
    <row r="297" spans="1:1" x14ac:dyDescent="0.25">
      <c r="A297" t="e">
        <f>IF([2]Time!Q28&lt;=0,"",CONCATENATE(DAY([2]Time!A28),LOWER([2]Time!B28),"-",[2]Time!Q28,", "))</f>
        <v>#REF!</v>
      </c>
    </row>
    <row r="298" spans="1:1" x14ac:dyDescent="0.25">
      <c r="A298" t="e">
        <f>IF([2]Time!Q29&lt;=0,"",CONCATENATE(DAY([2]Time!A29),LOWER([2]Time!B29),"-",[2]Time!Q29,", "))</f>
        <v>#REF!</v>
      </c>
    </row>
    <row r="299" spans="1:1" x14ac:dyDescent="0.25">
      <c r="A299" t="e">
        <f>IF([2]Time!Q30&lt;=0,"",CONCATENATE(DAY([2]Time!A30),LOWER([2]Time!B30),"-",[2]Time!Q30,", "))</f>
        <v>#REF!</v>
      </c>
    </row>
    <row r="300" spans="1:1" x14ac:dyDescent="0.25">
      <c r="A300" t="e">
        <f>IF([2]Time!Q31&lt;=0,"",CONCATENATE(DAY([2]Time!A31),LOWER([2]Time!B31),"-",[2]Time!Q31,", "))</f>
        <v>#REF!</v>
      </c>
    </row>
    <row r="301" spans="1:1" x14ac:dyDescent="0.25">
      <c r="A301" t="e">
        <f>IF([2]Time!Q32&lt;=0,"",CONCATENATE(DAY([2]Time!A32),LOWER([2]Time!B32),"-",[2]Time!Q32,", "))</f>
        <v>#REF!</v>
      </c>
    </row>
    <row r="302" spans="1:1" x14ac:dyDescent="0.25">
      <c r="A302" t="e">
        <f>IF([2]Time!Q33&lt;=0,"",CONCATENATE(DAY([2]Time!A33),LOWER([2]Time!B33),"-",[2]Time!Q33,", "))</f>
        <v>#REF!</v>
      </c>
    </row>
    <row r="303" spans="1:1" x14ac:dyDescent="0.25">
      <c r="A303" t="e">
        <f>IF([2]Time!Q34&lt;=0,"",CONCATENATE(DAY([2]Time!A34),LOWER([2]Time!B34),"-",[2]Time!Q34,", "))</f>
        <v>#REF!</v>
      </c>
    </row>
    <row r="304" spans="1:1" x14ac:dyDescent="0.25">
      <c r="A304" t="e">
        <f>IF([2]Time!Q35&lt;=0,"",CONCATENATE(DAY([2]Time!A35),LOWER([2]Time!B35),"-",[2]Time!Q35,", "))</f>
        <v>#REF!</v>
      </c>
    </row>
    <row r="305" spans="1:1" x14ac:dyDescent="0.25">
      <c r="A305" t="e">
        <f>IF([2]Time!Q36&lt;=0,"",CONCATENATE(DAY([2]Time!A36),LOWER([2]Time!B36),"-",[2]Time!Q36,", "))</f>
        <v>#REF!</v>
      </c>
    </row>
    <row r="306" spans="1:1" x14ac:dyDescent="0.25">
      <c r="A306" t="e">
        <f>IF([2]Time!Q37&lt;=0,"",CONCATENATE(DAY([2]Time!A37),LOWER([2]Time!B37),"-",[2]Time!Q37,", "))</f>
        <v>#REF!</v>
      </c>
    </row>
    <row r="307" spans="1:1" x14ac:dyDescent="0.25">
      <c r="A307" t="e">
        <f>IF([2]Time!Q38&lt;=0,"",CONCATENATE(DAY([2]Time!A38),LOWER([2]Time!B38),"-",[2]Time!Q38,", "))</f>
        <v>#REF!</v>
      </c>
    </row>
    <row r="308" spans="1:1" x14ac:dyDescent="0.25">
      <c r="A308" t="e">
        <f>IF([2]Time!Q39&lt;=0,"",CONCATENATE(DAY([2]Time!A39),LOWER([2]Time!B39),"-",[2]Time!Q39,", "))</f>
        <v>#REF!</v>
      </c>
    </row>
    <row r="309" spans="1:1" x14ac:dyDescent="0.25">
      <c r="A309" t="e">
        <f>IF([2]Time!Q40&lt;=0,"",CONCATENATE(DAY([2]Time!A40),LOWER([2]Time!B40),"-",[2]Time!Q40,", "))</f>
        <v>#REF!</v>
      </c>
    </row>
    <row r="310" spans="1:1" x14ac:dyDescent="0.25">
      <c r="A310" t="e">
        <f>IF([2]Time!Q41&lt;=0,"",CONCATENATE(DAY([2]Time!A41),LOWER([2]Time!B41),"-",[2]Time!Q41,", "))</f>
        <v>#REF!</v>
      </c>
    </row>
    <row r="311" spans="1:1" x14ac:dyDescent="0.25">
      <c r="A311" t="e">
        <f>IF([2]Time!Q42&lt;=0,"",CONCATENATE(DAY([2]Time!A42),LOWER([2]Time!B42),"-",[2]Time!Q42,", "))</f>
        <v>#REF!</v>
      </c>
    </row>
    <row r="312" spans="1:1" x14ac:dyDescent="0.25">
      <c r="A312" t="e">
        <f>IF([2]Time!Q43&lt;=0,"",CONCATENATE(DAY([2]Time!A43),LOWER([2]Time!B43),"-",[2]Time!Q43,", "))</f>
        <v>#REF!</v>
      </c>
    </row>
    <row r="313" spans="1:1" x14ac:dyDescent="0.25">
      <c r="A313" t="e">
        <f>IF([2]Time!Q44&lt;=0,"",CONCATENATE(DAY([2]Time!A44),LOWER([2]Time!B44),"-",[2]Time!Q44,", "))</f>
        <v>#REF!</v>
      </c>
    </row>
    <row r="314" spans="1:1" x14ac:dyDescent="0.25">
      <c r="A314" t="e">
        <f>IF([2]Time!Q45&lt;=0,"",CONCATENATE(DAY([2]Time!A45),LOWER([2]Time!B45),"-",[2]Time!Q45,", "))</f>
        <v>#REF!</v>
      </c>
    </row>
    <row r="315" spans="1:1" x14ac:dyDescent="0.25">
      <c r="A315" t="e">
        <f>IF([2]Time!Q46&lt;=0,"",CONCATENATE(DAY([2]Time!A46),LOWER([2]Time!B46),"-",[2]Time!Q46,", "))</f>
        <v>#REF!</v>
      </c>
    </row>
    <row r="316" spans="1:1" x14ac:dyDescent="0.25">
      <c r="A316" t="e">
        <f>IF([2]Time!Q47&lt;=0,"",CONCATENATE(DAY([2]Time!A47),LOWER([2]Time!B47),"-",[2]Time!Q47,", "))</f>
        <v>#REF!</v>
      </c>
    </row>
  </sheetData>
  <mergeCells count="9">
    <mergeCell ref="A218:L218"/>
    <mergeCell ref="A251:L251"/>
    <mergeCell ref="A284:L284"/>
    <mergeCell ref="A20:L20"/>
    <mergeCell ref="A53:L53"/>
    <mergeCell ref="A86:L86"/>
    <mergeCell ref="A119:L119"/>
    <mergeCell ref="A152:L152"/>
    <mergeCell ref="A185:L185"/>
  </mergeCells>
  <phoneticPr fontId="2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59315BCB9854487FF36C9B5F68406" ma:contentTypeVersion="19" ma:contentTypeDescription="Create a new document." ma:contentTypeScope="" ma:versionID="e3ee9824707fa5612e96c522bf836268">
  <xsd:schema xmlns:xsd="http://www.w3.org/2001/XMLSchema" xmlns:xs="http://www.w3.org/2001/XMLSchema" xmlns:p="http://schemas.microsoft.com/office/2006/metadata/properties" xmlns:ns2="86ca2f00-f3e6-4cd4-8a27-11693d1915aa" xmlns:ns3="5b5f65a8-2d7f-4107-ae92-c8284fcb9c33" targetNamespace="http://schemas.microsoft.com/office/2006/metadata/properties" ma:root="true" ma:fieldsID="62abaf398c5b65bfaf2151531a8c4772" ns2:_="" ns3:_="">
    <xsd:import namespace="86ca2f00-f3e6-4cd4-8a27-11693d1915aa"/>
    <xsd:import namespace="5b5f65a8-2d7f-4107-ae92-c8284fcb9c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a2f00-f3e6-4cd4-8a27-11693d1915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c0afb6e-9e21-43e2-8cc2-2fff927738f3}" ma:internalName="TaxCatchAll" ma:showField="CatchAllData" ma:web="86ca2f00-f3e6-4cd4-8a27-11693d1915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f65a8-2d7f-4107-ae92-c8284fcb9c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63f39fd-8cfd-42ad-8507-e1a8d8a464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ca2f00-f3e6-4cd4-8a27-11693d1915aa" xsi:nil="true"/>
    <lcf76f155ced4ddcb4097134ff3c332f xmlns="5b5f65a8-2d7f-4107-ae92-c8284fcb9c33">
      <Terms xmlns="http://schemas.microsoft.com/office/infopath/2007/PartnerControls"/>
    </lcf76f155ced4ddcb4097134ff3c332f>
    <_Flow_SignoffStatus xmlns="5b5f65a8-2d7f-4107-ae92-c8284fcb9c33" xsi:nil="true"/>
  </documentManagement>
</p:properties>
</file>

<file path=customXml/itemProps1.xml><?xml version="1.0" encoding="utf-8"?>
<ds:datastoreItem xmlns:ds="http://schemas.openxmlformats.org/officeDocument/2006/customXml" ds:itemID="{4642AEAF-C26E-44D5-82A9-E13804AD52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58FDD9-9B80-41FD-A733-5C5EEEE1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a2f00-f3e6-4cd4-8a27-11693d1915aa"/>
    <ds:schemaRef ds:uri="5b5f65a8-2d7f-4107-ae92-c8284fcb9c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975F47-1F42-4C77-BE63-6A77BB99FEFC}">
  <ds:schemaRefs>
    <ds:schemaRef ds:uri="http://schemas.microsoft.com/office/2006/metadata/properties"/>
    <ds:schemaRef ds:uri="http://schemas.microsoft.com/office/infopath/2007/PartnerControls"/>
    <ds:schemaRef ds:uri="86ca2f00-f3e6-4cd4-8a27-11693d1915aa"/>
    <ds:schemaRef ds:uri="5b5f65a8-2d7f-4107-ae92-c8284fcb9c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Detail Invoice TOTAL </vt:lpstr>
      <vt:lpstr>Drilling Muds</vt:lpstr>
      <vt:lpstr>Lost Equipment</vt:lpstr>
      <vt:lpstr>Hole</vt:lpstr>
      <vt:lpstr>Time</vt:lpstr>
      <vt:lpstr>Time payroll</vt:lpstr>
      <vt:lpstr>Datos</vt:lpstr>
      <vt:lpstr>'Detail Invoice TOTAL '!Print_Area</vt:lpstr>
      <vt:lpstr>Time!Print_Area</vt:lpstr>
      <vt:lpstr>'Time payroll'!Print_Area</vt:lpstr>
      <vt:lpstr>Time!Print_Titles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VICTUS</dc:creator>
  <cp:lastModifiedBy>Constantin Cyubahiro</cp:lastModifiedBy>
  <cp:lastPrinted>2025-06-18T13:04:34Z</cp:lastPrinted>
  <dcterms:created xsi:type="dcterms:W3CDTF">2004-05-19T21:50:24Z</dcterms:created>
  <dcterms:modified xsi:type="dcterms:W3CDTF">2026-06-03T13:15:11Z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