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ML Supply Chain\SynologyDrive\Vehicles\Billing Info\"/>
    </mc:Choice>
  </mc:AlternateContent>
  <xr:revisionPtr revIDLastSave="0" documentId="13_ncr:1_{0D11C3A8-A9C5-4EF4-8280-51C492076900}" xr6:coauthVersionLast="47" xr6:coauthVersionMax="47" xr10:uidLastSave="{00000000-0000-0000-0000-000000000000}"/>
  <bookViews>
    <workbookView xWindow="-110" yWindow="-110" windowWidth="19420" windowHeight="11500" firstSheet="3" activeTab="3" xr2:uid="{00000000-000D-0000-FFFF-FFFF00000000}"/>
  </bookViews>
  <sheets>
    <sheet name="MARKET FORCE" sheetId="22" state="hidden" r:id="rId1"/>
    <sheet name="PTS" sheetId="19" state="hidden" r:id="rId2"/>
    <sheet name="HIRE" sheetId="16" state="hidden" r:id="rId3"/>
    <sheet name="Trinity Nyakabingo" sheetId="13" r:id="rId4"/>
    <sheet name="Rutongo Mines" sheetId="15" r:id="rId5"/>
    <sheet name="Trinity Musha " sheetId="21" r:id="rId6"/>
    <sheet name="SUMMARY" sheetId="1" r:id="rId7"/>
    <sheet name="SKOL" sheetId="20" state="hidden" r:id="rId8"/>
    <sheet name="BILLINGS" sheetId="17" state="hidden" r:id="rId9"/>
    <sheet name="Sheet2" sheetId="18" state="hidden" r:id="rId10"/>
    <sheet name="Sheet4" sheetId="14" state="hidden" r:id="rId11"/>
    <sheet name="FRANCES" sheetId="4" state="hidden" r:id="rId12"/>
    <sheet name="SAWMILL EAST AFRICA Ltd" sheetId="5" state="hidden" r:id="rId13"/>
    <sheet name="BRITAM INSURANCE" sheetId="6" state="hidden" r:id="rId14"/>
    <sheet name="ADONAI LIMITED" sheetId="7" state="hidden" r:id="rId15"/>
    <sheet name="ATTRACTION TOURS AND TRANSPORT " sheetId="8" state="hidden" r:id="rId16"/>
    <sheet name="VINE PHARMACY" sheetId="9" state="hidden" r:id="rId17"/>
    <sheet name="I.H.S" sheetId="10" state="hidden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3" l="1"/>
  <c r="G8" i="13"/>
  <c r="F4" i="21"/>
  <c r="G7" i="15" l="1"/>
  <c r="H7" i="15" s="1"/>
  <c r="G4" i="21"/>
  <c r="E5" i="21"/>
  <c r="G5" i="21" l="1"/>
  <c r="F5" i="21"/>
  <c r="G8" i="15" l="1"/>
  <c r="F9" i="15" l="1"/>
  <c r="G6" i="15"/>
  <c r="H8" i="15"/>
  <c r="G5" i="13"/>
  <c r="F10" i="13"/>
  <c r="H6" i="15" l="1"/>
  <c r="H9" i="15" s="1"/>
  <c r="G9" i="15"/>
  <c r="G7" i="13"/>
  <c r="H7" i="13" s="1"/>
  <c r="H5" i="13"/>
  <c r="G4" i="13"/>
  <c r="G6" i="13"/>
  <c r="G9" i="13"/>
  <c r="H9" i="13" s="1"/>
  <c r="G10" i="13" l="1"/>
  <c r="H6" i="13"/>
  <c r="C5" i="1"/>
  <c r="H4" i="13"/>
  <c r="H10" i="13" l="1"/>
  <c r="C3" i="1" s="1"/>
  <c r="C4" i="1"/>
  <c r="H3" i="22"/>
  <c r="I3" i="22" s="1"/>
  <c r="J3" i="22" l="1"/>
  <c r="G3" i="20" l="1"/>
  <c r="H3" i="20" s="1"/>
  <c r="H4" i="20" s="1"/>
  <c r="E3" i="19"/>
  <c r="F3" i="19" s="1"/>
  <c r="D13" i="18"/>
  <c r="D11" i="18"/>
  <c r="D12" i="18"/>
  <c r="I3" i="20" l="1"/>
  <c r="G3" i="19"/>
  <c r="H3" i="19" s="1"/>
  <c r="D10" i="18"/>
  <c r="D9" i="18"/>
  <c r="D4" i="18"/>
  <c r="D14" i="18" l="1"/>
  <c r="J3" i="20"/>
  <c r="J4" i="20" s="1"/>
  <c r="I4" i="20"/>
  <c r="E18" i="17"/>
  <c r="D3" i="18"/>
  <c r="D5" i="18" s="1"/>
  <c r="E27" i="17"/>
  <c r="E26" i="17"/>
  <c r="F26" i="17" s="1"/>
  <c r="G26" i="17" s="1"/>
  <c r="E19" i="17"/>
  <c r="F19" i="17" s="1"/>
  <c r="E20" i="17"/>
  <c r="E21" i="17"/>
  <c r="E22" i="17"/>
  <c r="E23" i="17"/>
  <c r="F21" i="17" l="1"/>
  <c r="G21" i="17" s="1"/>
  <c r="G19" i="17"/>
  <c r="F22" i="17"/>
  <c r="G22" i="17" s="1"/>
  <c r="F27" i="17"/>
  <c r="G27" i="17" s="1"/>
  <c r="F20" i="17"/>
  <c r="G20" i="17" s="1"/>
  <c r="F23" i="17"/>
  <c r="G23" i="17" s="1"/>
  <c r="E29" i="17"/>
  <c r="F18" i="17"/>
  <c r="G18" i="17" s="1"/>
  <c r="G29" i="17" l="1"/>
  <c r="F29" i="17"/>
  <c r="E5" i="17" l="1"/>
  <c r="F5" i="17" s="1"/>
  <c r="G5" i="17" s="1"/>
  <c r="E6" i="17"/>
  <c r="F6" i="17" s="1"/>
  <c r="G6" i="17" s="1"/>
  <c r="E7" i="17"/>
  <c r="E8" i="17"/>
  <c r="F8" i="17" s="1"/>
  <c r="G8" i="17" s="1"/>
  <c r="E9" i="17"/>
  <c r="E10" i="17"/>
  <c r="E11" i="17"/>
  <c r="E12" i="17"/>
  <c r="F12" i="17" s="1"/>
  <c r="E13" i="17"/>
  <c r="F13" i="17" s="1"/>
  <c r="G13" i="17" s="1"/>
  <c r="E4" i="17"/>
  <c r="E14" i="17" l="1"/>
  <c r="F9" i="17"/>
  <c r="G9" i="17" s="1"/>
  <c r="F4" i="17"/>
  <c r="G4" i="17" s="1"/>
  <c r="F7" i="17"/>
  <c r="G7" i="17" s="1"/>
  <c r="G12" i="17"/>
  <c r="F10" i="17"/>
  <c r="G10" i="17" s="1"/>
  <c r="F11" i="17"/>
  <c r="G11" i="17" s="1"/>
  <c r="F14" i="17" l="1"/>
  <c r="G14" i="17"/>
  <c r="I17" i="16" l="1"/>
  <c r="I16" i="16"/>
  <c r="J16" i="16" s="1"/>
  <c r="E16" i="16"/>
  <c r="I15" i="16"/>
  <c r="E15" i="16"/>
  <c r="I14" i="16"/>
  <c r="J14" i="16" s="1"/>
  <c r="E14" i="16"/>
  <c r="I13" i="16"/>
  <c r="E13" i="16"/>
  <c r="I12" i="16"/>
  <c r="E12" i="16"/>
  <c r="I11" i="16"/>
  <c r="E11" i="16"/>
  <c r="I10" i="16"/>
  <c r="J10" i="16" s="1"/>
  <c r="E10" i="16"/>
  <c r="I9" i="16"/>
  <c r="E9" i="16"/>
  <c r="I8" i="16"/>
  <c r="E8" i="16"/>
  <c r="I7" i="16"/>
  <c r="E7" i="16"/>
  <c r="I6" i="16"/>
  <c r="E6" i="16"/>
  <c r="I5" i="16"/>
  <c r="E5" i="16"/>
  <c r="I4" i="16"/>
  <c r="J4" i="16" s="1"/>
  <c r="E4" i="16"/>
  <c r="J8" i="16" l="1"/>
  <c r="K8" i="16" s="1"/>
  <c r="I18" i="16"/>
  <c r="J18" i="16" s="1"/>
  <c r="K18" i="16" s="1"/>
  <c r="J6" i="16"/>
  <c r="K6" i="16" s="1"/>
  <c r="K16" i="16"/>
  <c r="K14" i="16"/>
  <c r="K10" i="16"/>
  <c r="J12" i="16"/>
  <c r="K12" i="16" s="1"/>
  <c r="K4" i="16"/>
  <c r="J17" i="16"/>
  <c r="K17" i="16" s="1"/>
  <c r="J5" i="16"/>
  <c r="K5" i="16" s="1"/>
  <c r="J7" i="16"/>
  <c r="K7" i="16" s="1"/>
  <c r="J9" i="16"/>
  <c r="K9" i="16" s="1"/>
  <c r="J11" i="16"/>
  <c r="K11" i="16" s="1"/>
  <c r="J13" i="16"/>
  <c r="K13" i="16" s="1"/>
  <c r="J15" i="16"/>
  <c r="K15" i="16" s="1"/>
  <c r="I18" i="17" l="1"/>
  <c r="C6" i="1" l="1"/>
  <c r="F3" i="8" l="1"/>
  <c r="F4" i="9" l="1"/>
  <c r="G4" i="9" s="1"/>
  <c r="H4" i="9" s="1"/>
  <c r="F5" i="9"/>
  <c r="G5" i="9" s="1"/>
  <c r="F3" i="9"/>
  <c r="F3" i="7"/>
  <c r="H5" i="9" l="1"/>
  <c r="G3" i="9"/>
  <c r="H3" i="9" s="1"/>
  <c r="G3" i="8"/>
  <c r="H3" i="8" s="1"/>
  <c r="G3" i="7"/>
  <c r="H3" i="7" s="1"/>
  <c r="H6" i="9" l="1"/>
  <c r="F3" i="6"/>
  <c r="F3" i="5"/>
  <c r="F3" i="4"/>
  <c r="G3" i="6" l="1"/>
  <c r="H3" i="6" s="1"/>
  <c r="G3" i="5"/>
  <c r="H3" i="5" s="1"/>
  <c r="G3" i="4"/>
  <c r="H3" i="4" s="1"/>
</calcChain>
</file>

<file path=xl/sharedStrings.xml><?xml version="1.0" encoding="utf-8"?>
<sst xmlns="http://schemas.openxmlformats.org/spreadsheetml/2006/main" count="263" uniqueCount="107">
  <si>
    <t>CLIENT</t>
  </si>
  <si>
    <t>PERIOD</t>
  </si>
  <si>
    <t>AMOUNT</t>
  </si>
  <si>
    <t>RAF158G</t>
  </si>
  <si>
    <t>RAF785H</t>
  </si>
  <si>
    <t>S/N</t>
  </si>
  <si>
    <t>Months</t>
  </si>
  <si>
    <t>AMOUNT RFW</t>
  </si>
  <si>
    <t>VAT</t>
  </si>
  <si>
    <t>TOTAL</t>
  </si>
  <si>
    <t>FRANCES IHOGOZA</t>
  </si>
  <si>
    <t>RAF799A</t>
  </si>
  <si>
    <t>SAWMILL EAST AFRICA LTD</t>
  </si>
  <si>
    <t>BRITAM INSURANCE RWANDA LTD</t>
  </si>
  <si>
    <t>RAF766C</t>
  </si>
  <si>
    <t xml:space="preserve">ADONAI LIMITED </t>
  </si>
  <si>
    <t>ATTRACTION TOURS AND TRANSPORT LTD</t>
  </si>
  <si>
    <t>VINE PHARMACY</t>
  </si>
  <si>
    <t>RAD835L</t>
  </si>
  <si>
    <t>RAD143H</t>
  </si>
  <si>
    <t>RAC517U</t>
  </si>
  <si>
    <t>Jan-March 2022</t>
  </si>
  <si>
    <t>RAF133B</t>
  </si>
  <si>
    <t>EURO TRADE</t>
  </si>
  <si>
    <t>PLATE NUMBER</t>
  </si>
  <si>
    <t>RUTONGO MINES</t>
  </si>
  <si>
    <t>RAD240H</t>
  </si>
  <si>
    <t>RAD567C</t>
  </si>
  <si>
    <t>RAD258H</t>
  </si>
  <si>
    <t>RAD519B</t>
  </si>
  <si>
    <t>RAC378R</t>
  </si>
  <si>
    <t>RAD859A</t>
  </si>
  <si>
    <t>RAD708J</t>
  </si>
  <si>
    <t>RAD998P</t>
  </si>
  <si>
    <t>RAD784L</t>
  </si>
  <si>
    <t>RAD937L</t>
  </si>
  <si>
    <t>RAD168M</t>
  </si>
  <si>
    <t>RAD169M</t>
  </si>
  <si>
    <t>RAD494M</t>
  </si>
  <si>
    <t>RAD 517N</t>
  </si>
  <si>
    <t>RAD 518N</t>
  </si>
  <si>
    <t>MTN RWANDACEL</t>
  </si>
  <si>
    <t>LPO NUMBER</t>
  </si>
  <si>
    <t>LPO START DATE</t>
  </si>
  <si>
    <t>LPO EXPIRY DATE</t>
  </si>
  <si>
    <t>INVOICE PERIOD</t>
  </si>
  <si>
    <t>NO OF MONTH</t>
  </si>
  <si>
    <t>POH21K00100002160</t>
  </si>
  <si>
    <t>RAD663P</t>
  </si>
  <si>
    <t>RAD662P</t>
  </si>
  <si>
    <t>RAD185Y</t>
  </si>
  <si>
    <t>RAD319P</t>
  </si>
  <si>
    <t>usd</t>
  </si>
  <si>
    <t>RAE473Q</t>
  </si>
  <si>
    <t>NOTE</t>
  </si>
  <si>
    <t>REG NOS TO CHANGE</t>
  </si>
  <si>
    <t>NEW RATE OF 1140</t>
  </si>
  <si>
    <t>NOV-DEC 2022</t>
  </si>
  <si>
    <t>RAC425Z</t>
  </si>
  <si>
    <t>DEC-2022</t>
  </si>
  <si>
    <t>RAC867I</t>
  </si>
  <si>
    <t>RAG376E</t>
  </si>
  <si>
    <t>RAE810D</t>
  </si>
  <si>
    <t>JAN-NOV 2022</t>
  </si>
  <si>
    <t>RAD016I</t>
  </si>
  <si>
    <t>FEB-NOV 2022</t>
  </si>
  <si>
    <t>ADDITIONAL UNIT</t>
  </si>
  <si>
    <t>24/08/2022-31/08/2022</t>
  </si>
  <si>
    <t>SEPT-NOV-2022</t>
  </si>
  <si>
    <t>AMOUNT BILLED (@rate 897000)</t>
  </si>
  <si>
    <t>AMOUNT BILLED (@rate 879000)</t>
  </si>
  <si>
    <t>DIFFERENCE</t>
  </si>
  <si>
    <t>JAN-OCT 2022</t>
  </si>
  <si>
    <t>JAN-MAY 2022</t>
  </si>
  <si>
    <t>JUNE-JULY 2022</t>
  </si>
  <si>
    <t>SEPT-OCT</t>
  </si>
  <si>
    <t>NOV-DEC</t>
  </si>
  <si>
    <t>PTS</t>
  </si>
  <si>
    <t>DAYS</t>
  </si>
  <si>
    <t>USD</t>
  </si>
  <si>
    <t>RATE</t>
  </si>
  <si>
    <t>skol</t>
  </si>
  <si>
    <t>MARKETFORCE TECHNOLOGIES RWANDA LIMITED</t>
  </si>
  <si>
    <t>AMOUNT(usd)</t>
  </si>
  <si>
    <t>rate</t>
  </si>
  <si>
    <t>units</t>
  </si>
  <si>
    <t>HOLD ON TILL PAYMENT</t>
  </si>
  <si>
    <t>RUTONGO MINES LTD</t>
  </si>
  <si>
    <t>VEHICLE TYPE</t>
  </si>
  <si>
    <t>MITSUBISHI PICK-UP DOUBLE CAB</t>
  </si>
  <si>
    <t>TRINITY NYAKABINGO MINE LTD</t>
  </si>
  <si>
    <t>TRINITY MUSHA MINES LTD</t>
  </si>
  <si>
    <t>OBSERVATION</t>
  </si>
  <si>
    <t>MITSUBISHI PICK-UP DOUBLE CAB NEW MODEL</t>
  </si>
  <si>
    <t>Trinity Nyakabingo Mine Ltd</t>
  </si>
  <si>
    <t>Trinity Musha Mines Ltd</t>
  </si>
  <si>
    <t>RAG480R</t>
  </si>
  <si>
    <t>RAG176L</t>
  </si>
  <si>
    <t xml:space="preserve"> RAG381I</t>
  </si>
  <si>
    <t>RAI753D</t>
  </si>
  <si>
    <t xml:space="preserve">MITSUBISHI PICK-UP DOUBLE CAB </t>
  </si>
  <si>
    <t>RAG018L</t>
  </si>
  <si>
    <t>RAD858R</t>
  </si>
  <si>
    <t>RAI072Q</t>
  </si>
  <si>
    <t xml:space="preserve"> RAE560S</t>
  </si>
  <si>
    <t>RAG595L</t>
  </si>
  <si>
    <t>RAI893C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</si>
</sst>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[$-409]d\-mmm\-yy;@"/>
    <numFmt numFmtId="166" formatCode="_(* #,##0_);_(* \(#,##0\);_(* &quot;-&quot;??_);_(@_)"/>
    <numFmt numFmtId="167" formatCode="[$-409]mmm/yy;@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u/>
      <sz val="9"/>
      <color theme="1"/>
      <name val="MMC OFFICE Regular"/>
    </font>
    <font>
      <b/>
      <sz val="9"/>
      <color theme="1"/>
      <name val="MMC OFFICE Regular"/>
    </font>
    <font>
      <b/>
      <sz val="9"/>
      <name val="MMC OFFICE Regular"/>
    </font>
    <font>
      <sz val="9"/>
      <color theme="1"/>
      <name val="MMC OFFICE Regular"/>
    </font>
    <font>
      <sz val="8"/>
      <name val="Calibri"/>
      <family val="2"/>
      <scheme val="minor"/>
    </font>
    <font>
      <sz val="10"/>
      <name val="MMC OFFICE"/>
    </font>
    <font>
      <sz val="11"/>
      <color theme="1"/>
      <name val="MMC OFFICE"/>
    </font>
    <font>
      <b/>
      <sz val="11"/>
      <color rgb="FF000000"/>
      <name val="MMC OFFICE"/>
    </font>
    <font>
      <b/>
      <sz val="11"/>
      <color theme="1"/>
      <name val="MMC OFFICE"/>
    </font>
    <font>
      <b/>
      <sz val="11"/>
      <color theme="1"/>
      <name val="Calibri"/>
      <family val="2"/>
      <scheme val="minor"/>
    </font>
    <font>
      <b/>
      <sz val="11"/>
      <name val="MMC OFFICE Regular"/>
    </font>
    <font>
      <sz val="11"/>
      <name val="MMC OFFICE Regular"/>
    </font>
    <font>
      <b/>
      <u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color theme="1"/>
      <name val="MMC OFFICE Regular"/>
    </font>
    <font>
      <b/>
      <u/>
      <sz val="10"/>
      <color theme="1"/>
      <name val="MMC OFFICE Regular"/>
    </font>
    <font>
      <sz val="10"/>
      <color theme="1"/>
      <name val="MMC OFFICE Regular"/>
    </font>
    <font>
      <sz val="10"/>
      <name val="MMC OFFICE Regular"/>
    </font>
    <font>
      <sz val="11"/>
      <color rgb="FFFF0000"/>
      <name val="MMC OFFICE Regular"/>
    </font>
    <font>
      <sz val="12"/>
      <color theme="1"/>
      <name val="MMC OFFICE"/>
    </font>
    <font>
      <b/>
      <sz val="12"/>
      <color theme="1"/>
      <name val="MMC OFFICE"/>
    </font>
    <font>
      <b/>
      <sz val="12"/>
      <name val="MMC OFFICE"/>
    </font>
    <font>
      <sz val="12"/>
      <name val="MMC OFFICE"/>
    </font>
    <font>
      <b/>
      <sz val="11"/>
      <name val="MMC OFFICE"/>
    </font>
    <font>
      <sz val="11"/>
      <name val="MMC OFFICE"/>
    </font>
    <font>
      <sz val="11"/>
      <color rgb="FF000000"/>
      <name val="MMC OFFIC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/>
    <xf numFmtId="17" fontId="6" fillId="0" borderId="1" xfId="0" applyNumberFormat="1" applyFont="1" applyBorder="1"/>
    <xf numFmtId="1" fontId="6" fillId="0" borderId="1" xfId="0" applyNumberFormat="1" applyFont="1" applyBorder="1"/>
    <xf numFmtId="41" fontId="6" fillId="0" borderId="1" xfId="2" applyFont="1" applyBorder="1"/>
    <xf numFmtId="0" fontId="0" fillId="0" borderId="1" xfId="0" applyBorder="1"/>
    <xf numFmtId="41" fontId="0" fillId="0" borderId="1" xfId="0" applyNumberFormat="1" applyBorder="1"/>
    <xf numFmtId="0" fontId="8" fillId="0" borderId="1" xfId="0" applyFont="1" applyBorder="1"/>
    <xf numFmtId="0" fontId="8" fillId="2" borderId="1" xfId="0" applyFont="1" applyFill="1" applyBorder="1"/>
    <xf numFmtId="0" fontId="9" fillId="0" borderId="0" xfId="0" applyFont="1"/>
    <xf numFmtId="41" fontId="9" fillId="0" borderId="0" xfId="2" applyFont="1"/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0" borderId="0" xfId="0" applyFont="1"/>
    <xf numFmtId="41" fontId="14" fillId="2" borderId="9" xfId="2" applyFont="1" applyFill="1" applyBorder="1" applyAlignment="1">
      <alignment vertical="center"/>
    </xf>
    <xf numFmtId="0" fontId="0" fillId="0" borderId="13" xfId="0" applyBorder="1"/>
    <xf numFmtId="0" fontId="12" fillId="0" borderId="14" xfId="0" applyFont="1" applyBorder="1"/>
    <xf numFmtId="0" fontId="0" fillId="0" borderId="14" xfId="0" applyBorder="1"/>
    <xf numFmtId="0" fontId="0" fillId="0" borderId="15" xfId="0" applyBorder="1"/>
    <xf numFmtId="41" fontId="13" fillId="0" borderId="8" xfId="2" applyFont="1" applyFill="1" applyBorder="1" applyAlignment="1">
      <alignment horizontal="center" vertical="center"/>
    </xf>
    <xf numFmtId="41" fontId="13" fillId="0" borderId="1" xfId="2" applyFont="1" applyFill="1" applyBorder="1" applyAlignment="1">
      <alignment horizontal="center" vertical="center"/>
    </xf>
    <xf numFmtId="41" fontId="13" fillId="0" borderId="9" xfId="2" applyFont="1" applyFill="1" applyBorder="1" applyAlignment="1">
      <alignment horizontal="center" vertical="center"/>
    </xf>
    <xf numFmtId="41" fontId="14" fillId="0" borderId="8" xfId="2" applyFont="1" applyFill="1" applyBorder="1" applyAlignment="1">
      <alignment horizontal="center" vertical="center"/>
    </xf>
    <xf numFmtId="41" fontId="14" fillId="0" borderId="1" xfId="2" applyFont="1" applyFill="1" applyBorder="1" applyAlignment="1">
      <alignment vertical="center"/>
    </xf>
    <xf numFmtId="49" fontId="14" fillId="0" borderId="1" xfId="2" applyNumberFormat="1" applyFont="1" applyFill="1" applyBorder="1" applyAlignment="1">
      <alignment horizontal="center" vertical="center"/>
    </xf>
    <xf numFmtId="41" fontId="14" fillId="0" borderId="1" xfId="2" applyFont="1" applyFill="1" applyBorder="1" applyAlignment="1">
      <alignment horizontal="center" vertical="center"/>
    </xf>
    <xf numFmtId="0" fontId="13" fillId="0" borderId="10" xfId="0" applyFont="1" applyBorder="1"/>
    <xf numFmtId="0" fontId="13" fillId="0" borderId="11" xfId="0" applyFont="1" applyBorder="1"/>
    <xf numFmtId="0" fontId="13" fillId="0" borderId="11" xfId="0" applyFont="1" applyBorder="1" applyAlignment="1">
      <alignment horizontal="left"/>
    </xf>
    <xf numFmtId="2" fontId="13" fillId="0" borderId="11" xfId="0" applyNumberFormat="1" applyFont="1" applyBorder="1" applyAlignment="1">
      <alignment horizontal="left"/>
    </xf>
    <xf numFmtId="3" fontId="13" fillId="0" borderId="11" xfId="3" applyNumberFormat="1" applyFont="1" applyFill="1" applyBorder="1" applyAlignment="1">
      <alignment vertical="center"/>
    </xf>
    <xf numFmtId="41" fontId="14" fillId="0" borderId="16" xfId="2" applyFont="1" applyFill="1" applyBorder="1" applyAlignment="1">
      <alignment horizontal="center" vertical="center"/>
    </xf>
    <xf numFmtId="41" fontId="14" fillId="0" borderId="17" xfId="2" applyFont="1" applyFill="1" applyBorder="1" applyAlignment="1">
      <alignment vertical="center"/>
    </xf>
    <xf numFmtId="41" fontId="14" fillId="0" borderId="17" xfId="2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1" xfId="0" applyFont="1" applyBorder="1" applyAlignment="1">
      <alignment vertical="center"/>
    </xf>
    <xf numFmtId="14" fontId="23" fillId="0" borderId="1" xfId="0" applyNumberFormat="1" applyFont="1" applyBorder="1" applyAlignment="1">
      <alignment vertical="center"/>
    </xf>
    <xf numFmtId="17" fontId="23" fillId="0" borderId="1" xfId="0" applyNumberFormat="1" applyFont="1" applyBorder="1" applyAlignment="1">
      <alignment horizontal="right" vertical="center"/>
    </xf>
    <xf numFmtId="1" fontId="23" fillId="0" borderId="1" xfId="0" applyNumberFormat="1" applyFont="1" applyBorder="1" applyAlignment="1">
      <alignment vertical="center"/>
    </xf>
    <xf numFmtId="41" fontId="23" fillId="0" borderId="1" xfId="2" applyFont="1" applyFill="1" applyBorder="1" applyAlignment="1">
      <alignment horizontal="right" vertical="center"/>
    </xf>
    <xf numFmtId="14" fontId="23" fillId="0" borderId="0" xfId="0" applyNumberFormat="1" applyFont="1" applyAlignment="1">
      <alignment vertical="center"/>
    </xf>
    <xf numFmtId="17" fontId="23" fillId="0" borderId="0" xfId="0" applyNumberFormat="1" applyFont="1" applyAlignment="1">
      <alignment horizontal="right" vertical="center"/>
    </xf>
    <xf numFmtId="1" fontId="23" fillId="0" borderId="0" xfId="0" applyNumberFormat="1" applyFont="1" applyAlignment="1">
      <alignment vertical="center"/>
    </xf>
    <xf numFmtId="41" fontId="23" fillId="0" borderId="0" xfId="2" applyFont="1" applyFill="1" applyBorder="1" applyAlignment="1">
      <alignment horizontal="right" vertical="center"/>
    </xf>
    <xf numFmtId="0" fontId="23" fillId="0" borderId="0" xfId="0" applyFont="1"/>
    <xf numFmtId="0" fontId="23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165" fontId="16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20" fillId="0" borderId="0" xfId="0" applyFont="1"/>
    <xf numFmtId="0" fontId="21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right" vertical="center"/>
    </xf>
    <xf numFmtId="1" fontId="23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1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3" fontId="23" fillId="0" borderId="1" xfId="4" applyNumberFormat="1" applyFont="1" applyFill="1" applyBorder="1" applyAlignment="1">
      <alignment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 applyAlignment="1">
      <alignment horizontal="right"/>
    </xf>
    <xf numFmtId="3" fontId="13" fillId="0" borderId="12" xfId="3" applyNumberFormat="1" applyFont="1" applyFill="1" applyBorder="1" applyAlignment="1">
      <alignment vertical="center"/>
    </xf>
    <xf numFmtId="49" fontId="14" fillId="0" borderId="17" xfId="2" applyNumberFormat="1" applyFont="1" applyFill="1" applyBorder="1" applyAlignment="1">
      <alignment horizontal="center" vertical="center"/>
    </xf>
    <xf numFmtId="41" fontId="14" fillId="2" borderId="18" xfId="2" applyFont="1" applyFill="1" applyBorder="1" applyAlignment="1">
      <alignment vertical="center"/>
    </xf>
    <xf numFmtId="3" fontId="0" fillId="0" borderId="0" xfId="0" applyNumberFormat="1"/>
    <xf numFmtId="41" fontId="25" fillId="0" borderId="16" xfId="2" applyFont="1" applyFill="1" applyBorder="1" applyAlignment="1">
      <alignment horizontal="center" vertical="center"/>
    </xf>
    <xf numFmtId="41" fontId="25" fillId="0" borderId="17" xfId="2" applyFont="1" applyFill="1" applyBorder="1" applyAlignment="1">
      <alignment vertical="center"/>
    </xf>
    <xf numFmtId="49" fontId="25" fillId="0" borderId="17" xfId="2" applyNumberFormat="1" applyFont="1" applyFill="1" applyBorder="1" applyAlignment="1">
      <alignment horizontal="center" vertical="center"/>
    </xf>
    <xf numFmtId="41" fontId="25" fillId="0" borderId="17" xfId="2" applyFont="1" applyFill="1" applyBorder="1" applyAlignment="1">
      <alignment horizontal="center" vertical="center"/>
    </xf>
    <xf numFmtId="41" fontId="25" fillId="0" borderId="1" xfId="2" applyFont="1" applyFill="1" applyBorder="1" applyAlignment="1">
      <alignment vertical="center"/>
    </xf>
    <xf numFmtId="41" fontId="25" fillId="2" borderId="9" xfId="2" applyFont="1" applyFill="1" applyBorder="1" applyAlignment="1">
      <alignment vertical="center"/>
    </xf>
    <xf numFmtId="166" fontId="0" fillId="0" borderId="0" xfId="1" applyNumberFormat="1" applyFont="1"/>
    <xf numFmtId="166" fontId="0" fillId="0" borderId="1" xfId="1" applyNumberFormat="1" applyFont="1" applyBorder="1"/>
    <xf numFmtId="166" fontId="0" fillId="0" borderId="8" xfId="1" applyNumberFormat="1" applyFont="1" applyBorder="1"/>
    <xf numFmtId="166" fontId="0" fillId="0" borderId="9" xfId="1" applyNumberFormat="1" applyFont="1" applyBorder="1"/>
    <xf numFmtId="166" fontId="12" fillId="0" borderId="0" xfId="1" applyNumberFormat="1" applyFont="1"/>
    <xf numFmtId="166" fontId="12" fillId="0" borderId="5" xfId="1" applyNumberFormat="1" applyFont="1" applyBorder="1"/>
    <xf numFmtId="166" fontId="12" fillId="0" borderId="6" xfId="1" applyNumberFormat="1" applyFont="1" applyBorder="1"/>
    <xf numFmtId="166" fontId="12" fillId="0" borderId="7" xfId="1" applyNumberFormat="1" applyFont="1" applyBorder="1"/>
    <xf numFmtId="166" fontId="0" fillId="0" borderId="16" xfId="1" applyNumberFormat="1" applyFont="1" applyBorder="1"/>
    <xf numFmtId="166" fontId="0" fillId="0" borderId="17" xfId="1" applyNumberFormat="1" applyFont="1" applyBorder="1"/>
    <xf numFmtId="17" fontId="0" fillId="0" borderId="8" xfId="1" applyNumberFormat="1" applyFont="1" applyBorder="1" applyAlignment="1">
      <alignment horizontal="left"/>
    </xf>
    <xf numFmtId="166" fontId="12" fillId="0" borderId="10" xfId="1" applyNumberFormat="1" applyFont="1" applyBorder="1"/>
    <xf numFmtId="166" fontId="12" fillId="0" borderId="11" xfId="1" applyNumberFormat="1" applyFont="1" applyBorder="1"/>
    <xf numFmtId="166" fontId="12" fillId="0" borderId="12" xfId="1" applyNumberFormat="1" applyFont="1" applyBorder="1"/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8" xfId="0" applyFont="1" applyBorder="1"/>
    <xf numFmtId="41" fontId="6" fillId="0" borderId="9" xfId="2" applyFont="1" applyBorder="1"/>
    <xf numFmtId="0" fontId="12" fillId="0" borderId="10" xfId="0" applyFont="1" applyBorder="1"/>
    <xf numFmtId="0" fontId="12" fillId="0" borderId="11" xfId="0" applyFont="1" applyBorder="1"/>
    <xf numFmtId="41" fontId="12" fillId="0" borderId="11" xfId="0" applyNumberFormat="1" applyFont="1" applyBorder="1"/>
    <xf numFmtId="41" fontId="12" fillId="0" borderId="12" xfId="0" applyNumberFormat="1" applyFont="1" applyBorder="1"/>
    <xf numFmtId="0" fontId="26" fillId="0" borderId="0" xfId="0" applyFont="1"/>
    <xf numFmtId="0" fontId="27" fillId="0" borderId="0" xfId="0" applyFont="1"/>
    <xf numFmtId="2" fontId="6" fillId="0" borderId="1" xfId="0" applyNumberFormat="1" applyFont="1" applyBorder="1"/>
    <xf numFmtId="0" fontId="11" fillId="0" borderId="0" xfId="0" applyFont="1"/>
    <xf numFmtId="43" fontId="9" fillId="0" borderId="0" xfId="0" applyNumberFormat="1" applyFont="1"/>
    <xf numFmtId="0" fontId="30" fillId="0" borderId="11" xfId="0" applyFont="1" applyBorder="1"/>
    <xf numFmtId="41" fontId="26" fillId="0" borderId="0" xfId="0" applyNumberFormat="1" applyFont="1"/>
    <xf numFmtId="41" fontId="11" fillId="0" borderId="0" xfId="0" applyNumberFormat="1" applyFont="1"/>
    <xf numFmtId="41" fontId="9" fillId="0" borderId="0" xfId="0" applyNumberFormat="1" applyFont="1"/>
    <xf numFmtId="0" fontId="0" fillId="0" borderId="19" xfId="0" applyBorder="1"/>
    <xf numFmtId="41" fontId="29" fillId="0" borderId="20" xfId="2" applyFont="1" applyFill="1" applyBorder="1" applyAlignment="1">
      <alignment horizontal="center" vertical="center"/>
    </xf>
    <xf numFmtId="0" fontId="28" fillId="0" borderId="21" xfId="0" applyFont="1" applyBorder="1"/>
    <xf numFmtId="41" fontId="28" fillId="0" borderId="22" xfId="2" applyFont="1" applyFill="1" applyBorder="1" applyAlignment="1">
      <alignment horizontal="center" vertical="center"/>
    </xf>
    <xf numFmtId="41" fontId="28" fillId="0" borderId="19" xfId="2" applyFont="1" applyFill="1" applyBorder="1" applyAlignment="1">
      <alignment horizontal="center" vertical="center"/>
    </xf>
    <xf numFmtId="0" fontId="27" fillId="0" borderId="19" xfId="0" applyFont="1" applyBorder="1"/>
    <xf numFmtId="41" fontId="28" fillId="0" borderId="19" xfId="2" applyFont="1" applyFill="1" applyBorder="1" applyAlignment="1">
      <alignment horizontal="left" vertical="center"/>
    </xf>
    <xf numFmtId="0" fontId="29" fillId="2" borderId="19" xfId="0" applyFont="1" applyFill="1" applyBorder="1"/>
    <xf numFmtId="41" fontId="29" fillId="0" borderId="19" xfId="2" applyFont="1" applyFill="1" applyBorder="1" applyAlignment="1">
      <alignment vertical="center"/>
    </xf>
    <xf numFmtId="167" fontId="9" fillId="0" borderId="19" xfId="0" applyNumberFormat="1" applyFont="1" applyBorder="1" applyAlignment="1">
      <alignment horizontal="right"/>
    </xf>
    <xf numFmtId="0" fontId="0" fillId="2" borderId="19" xfId="0" applyFill="1" applyBorder="1"/>
    <xf numFmtId="0" fontId="28" fillId="0" borderId="19" xfId="0" applyFont="1" applyBorder="1"/>
    <xf numFmtId="41" fontId="28" fillId="0" borderId="19" xfId="0" applyNumberFormat="1" applyFont="1" applyBorder="1"/>
    <xf numFmtId="0" fontId="9" fillId="0" borderId="19" xfId="0" applyFont="1" applyBorder="1"/>
    <xf numFmtId="0" fontId="11" fillId="0" borderId="19" xfId="0" applyFont="1" applyBorder="1"/>
    <xf numFmtId="41" fontId="30" fillId="0" borderId="19" xfId="2" applyFont="1" applyFill="1" applyBorder="1" applyAlignment="1">
      <alignment horizontal="center" vertical="center"/>
    </xf>
    <xf numFmtId="41" fontId="31" fillId="0" borderId="19" xfId="2" applyFont="1" applyFill="1" applyBorder="1" applyAlignment="1">
      <alignment horizontal="center" vertical="center"/>
    </xf>
    <xf numFmtId="0" fontId="9" fillId="2" borderId="19" xfId="0" applyFont="1" applyFill="1" applyBorder="1"/>
    <xf numFmtId="41" fontId="31" fillId="2" borderId="19" xfId="2" applyFont="1" applyFill="1" applyBorder="1" applyAlignment="1">
      <alignment vertical="center"/>
    </xf>
    <xf numFmtId="41" fontId="31" fillId="0" borderId="19" xfId="2" applyFont="1" applyFill="1" applyBorder="1" applyAlignment="1">
      <alignment vertical="center"/>
    </xf>
    <xf numFmtId="41" fontId="31" fillId="2" borderId="19" xfId="2" applyFont="1" applyFill="1" applyBorder="1" applyAlignment="1">
      <alignment horizontal="center" vertical="center"/>
    </xf>
    <xf numFmtId="41" fontId="11" fillId="0" borderId="19" xfId="0" applyNumberFormat="1" applyFont="1" applyBorder="1"/>
    <xf numFmtId="0" fontId="10" fillId="0" borderId="19" xfId="0" applyFont="1" applyBorder="1" applyAlignment="1">
      <alignment horizontal="left"/>
    </xf>
    <xf numFmtId="0" fontId="10" fillId="0" borderId="19" xfId="0" applyFont="1" applyBorder="1" applyAlignment="1">
      <alignment horizontal="center"/>
    </xf>
    <xf numFmtId="41" fontId="11" fillId="0" borderId="19" xfId="2" applyFont="1" applyBorder="1"/>
    <xf numFmtId="0" fontId="32" fillId="0" borderId="19" xfId="0" applyFont="1" applyBorder="1" applyAlignment="1">
      <alignment horizontal="left"/>
    </xf>
    <xf numFmtId="41" fontId="9" fillId="0" borderId="19" xfId="2" applyFont="1" applyBorder="1"/>
    <xf numFmtId="0" fontId="30" fillId="0" borderId="19" xfId="0" applyFont="1" applyBorder="1"/>
    <xf numFmtId="41" fontId="30" fillId="0" borderId="23" xfId="2" applyFont="1" applyFill="1" applyBorder="1" applyAlignment="1">
      <alignment horizontal="center" vertical="center"/>
    </xf>
    <xf numFmtId="41" fontId="31" fillId="0" borderId="24" xfId="2" applyFont="1" applyFill="1" applyBorder="1" applyAlignment="1">
      <alignment horizontal="center" vertical="center"/>
    </xf>
    <xf numFmtId="0" fontId="30" fillId="0" borderId="25" xfId="0" applyFont="1" applyBorder="1"/>
    <xf numFmtId="41" fontId="9" fillId="2" borderId="19" xfId="2" applyFont="1" applyFill="1" applyBorder="1" applyAlignment="1">
      <alignment vertical="center"/>
    </xf>
    <xf numFmtId="49" fontId="31" fillId="0" borderId="19" xfId="2" applyNumberFormat="1" applyFont="1" applyFill="1" applyBorder="1" applyAlignment="1">
      <alignment horizontal="center" vertical="center"/>
    </xf>
    <xf numFmtId="2" fontId="30" fillId="0" borderId="19" xfId="0" applyNumberFormat="1" applyFont="1" applyBorder="1" applyAlignment="1">
      <alignment horizontal="left"/>
    </xf>
    <xf numFmtId="3" fontId="30" fillId="0" borderId="19" xfId="3" applyNumberFormat="1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41" fontId="30" fillId="0" borderId="19" xfId="2" applyFont="1" applyFill="1" applyBorder="1" applyAlignment="1">
      <alignment horizontal="center" vertical="center"/>
    </xf>
    <xf numFmtId="41" fontId="13" fillId="0" borderId="1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">
    <cellStyle name="Comma" xfId="1" builtinId="3"/>
    <cellStyle name="Comma [0]" xfId="2" builtinId="6"/>
    <cellStyle name="Currency" xfId="3" builtinId="4"/>
    <cellStyle name="Currency 2" xfId="4" xr:uid="{00000000-0005-0000-0000-000003000000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"/>
  <sheetViews>
    <sheetView workbookViewId="0">
      <selection activeCell="D8" sqref="D8"/>
    </sheetView>
  </sheetViews>
  <sheetFormatPr defaultRowHeight="14.5"/>
  <cols>
    <col min="3" max="3" width="13.453125" bestFit="1" customWidth="1"/>
    <col min="4" max="4" width="13.453125" customWidth="1"/>
    <col min="6" max="6" width="13.81640625" bestFit="1" customWidth="1"/>
    <col min="7" max="7" width="10.1796875" customWidth="1"/>
    <col min="8" max="8" width="13.81640625" bestFit="1" customWidth="1"/>
    <col min="10" max="10" width="10.1796875" bestFit="1" customWidth="1"/>
  </cols>
  <sheetData>
    <row r="1" spans="1:10">
      <c r="A1" s="15"/>
      <c r="B1" s="15"/>
      <c r="C1" s="15"/>
      <c r="D1" s="15"/>
      <c r="E1" s="15" t="s">
        <v>82</v>
      </c>
      <c r="F1" s="15"/>
      <c r="G1" s="15"/>
      <c r="H1" s="15"/>
      <c r="I1" s="15"/>
      <c r="J1" s="15"/>
    </row>
    <row r="2" spans="1:10">
      <c r="A2" s="3" t="s">
        <v>5</v>
      </c>
      <c r="B2" s="3"/>
      <c r="C2" s="3" t="s">
        <v>1</v>
      </c>
      <c r="D2" s="3" t="s">
        <v>85</v>
      </c>
      <c r="E2" s="3" t="s">
        <v>6</v>
      </c>
      <c r="F2" s="3" t="s">
        <v>83</v>
      </c>
      <c r="G2" s="3" t="s">
        <v>84</v>
      </c>
      <c r="H2" s="4" t="s">
        <v>7</v>
      </c>
      <c r="I2" s="3" t="s">
        <v>8</v>
      </c>
      <c r="J2" s="3" t="s">
        <v>9</v>
      </c>
    </row>
    <row r="3" spans="1:10">
      <c r="A3" s="5">
        <v>1</v>
      </c>
      <c r="B3" s="16"/>
      <c r="C3" s="6">
        <v>45108</v>
      </c>
      <c r="D3" s="108">
        <v>2</v>
      </c>
      <c r="E3" s="7">
        <v>1</v>
      </c>
      <c r="F3" s="8">
        <v>1186.441</v>
      </c>
      <c r="G3" s="8">
        <v>1193.9607000000001</v>
      </c>
      <c r="H3" s="8">
        <f>E3*F3*G3*D3</f>
        <v>2833127.8537374004</v>
      </c>
      <c r="I3" s="8">
        <f>+H3*0.18</f>
        <v>509963.01367273205</v>
      </c>
      <c r="J3" s="8">
        <f>+H3+I3</f>
        <v>3343090.8674101327</v>
      </c>
    </row>
    <row r="5" spans="1:10">
      <c r="C5" t="s">
        <v>86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4"/>
  <sheetViews>
    <sheetView workbookViewId="0">
      <selection activeCell="C17" sqref="C17"/>
    </sheetView>
  </sheetViews>
  <sheetFormatPr defaultRowHeight="14.5"/>
  <cols>
    <col min="1" max="1" width="28.453125" style="81" bestFit="1" customWidth="1"/>
    <col min="2" max="3" width="28.54296875" bestFit="1" customWidth="1"/>
    <col min="4" max="4" width="13.54296875" bestFit="1" customWidth="1"/>
  </cols>
  <sheetData>
    <row r="1" spans="1:4" s="17" customFormat="1" ht="15" thickBot="1">
      <c r="A1" s="85" t="s">
        <v>25</v>
      </c>
    </row>
    <row r="2" spans="1:4" s="17" customFormat="1">
      <c r="A2" s="86" t="s">
        <v>1</v>
      </c>
      <c r="B2" s="87" t="s">
        <v>70</v>
      </c>
      <c r="C2" s="87" t="s">
        <v>69</v>
      </c>
      <c r="D2" s="88" t="s">
        <v>71</v>
      </c>
    </row>
    <row r="3" spans="1:4">
      <c r="A3" s="83" t="s">
        <v>72</v>
      </c>
      <c r="B3" s="82">
        <v>62601246</v>
      </c>
      <c r="C3" s="82">
        <v>63883183</v>
      </c>
      <c r="D3" s="84">
        <f>C3-B3</f>
        <v>1281937</v>
      </c>
    </row>
    <row r="4" spans="1:4">
      <c r="A4" s="83" t="s">
        <v>57</v>
      </c>
      <c r="B4" s="82">
        <v>18669960</v>
      </c>
      <c r="C4" s="82">
        <v>19052280</v>
      </c>
      <c r="D4" s="84">
        <f>C4-B4</f>
        <v>382320</v>
      </c>
    </row>
    <row r="5" spans="1:4" s="17" customFormat="1" ht="15" thickBot="1">
      <c r="A5" s="92"/>
      <c r="B5" s="93" t="s">
        <v>9</v>
      </c>
      <c r="C5" s="93"/>
      <c r="D5" s="94">
        <f>SUM(D3:D4)</f>
        <v>1664257</v>
      </c>
    </row>
    <row r="7" spans="1:4" ht="15" thickBot="1">
      <c r="A7" s="85" t="s">
        <v>23</v>
      </c>
      <c r="B7" s="17"/>
      <c r="C7" s="17"/>
      <c r="D7" s="17"/>
    </row>
    <row r="8" spans="1:4">
      <c r="A8" s="86" t="s">
        <v>1</v>
      </c>
      <c r="B8" s="87" t="s">
        <v>70</v>
      </c>
      <c r="C8" s="87" t="s">
        <v>69</v>
      </c>
      <c r="D8" s="88" t="s">
        <v>71</v>
      </c>
    </row>
    <row r="9" spans="1:4">
      <c r="A9" s="83" t="s">
        <v>73</v>
      </c>
      <c r="B9" s="82">
        <v>8297760</v>
      </c>
      <c r="C9" s="82">
        <v>8467680</v>
      </c>
      <c r="D9" s="84">
        <f>C9-B9</f>
        <v>169920</v>
      </c>
    </row>
    <row r="10" spans="1:4">
      <c r="A10" s="83" t="s">
        <v>74</v>
      </c>
      <c r="B10" s="82">
        <v>4148880</v>
      </c>
      <c r="C10" s="82">
        <v>4233840</v>
      </c>
      <c r="D10" s="84">
        <f>C10-B10</f>
        <v>84960</v>
      </c>
    </row>
    <row r="11" spans="1:4">
      <c r="A11" s="91">
        <v>44774</v>
      </c>
      <c r="B11" s="90">
        <v>2074440</v>
      </c>
      <c r="C11" s="90">
        <v>2116920</v>
      </c>
      <c r="D11" s="84">
        <f t="shared" ref="D11:D12" si="0">C11-B11</f>
        <v>42480</v>
      </c>
    </row>
    <row r="12" spans="1:4">
      <c r="A12" s="83" t="s">
        <v>75</v>
      </c>
      <c r="B12" s="90">
        <v>4148880</v>
      </c>
      <c r="C12" s="90">
        <v>4233840</v>
      </c>
      <c r="D12" s="84">
        <f t="shared" si="0"/>
        <v>84960</v>
      </c>
    </row>
    <row r="13" spans="1:4">
      <c r="A13" s="89" t="s">
        <v>76</v>
      </c>
      <c r="B13" s="90">
        <v>4148880</v>
      </c>
      <c r="C13" s="90">
        <v>4233840</v>
      </c>
      <c r="D13" s="84">
        <f t="shared" ref="D13" si="1">C13-B13</f>
        <v>84960</v>
      </c>
    </row>
    <row r="14" spans="1:4" s="17" customFormat="1" ht="15" thickBot="1">
      <c r="A14" s="92"/>
      <c r="B14" s="93" t="s">
        <v>9</v>
      </c>
      <c r="C14" s="93"/>
      <c r="D14" s="94">
        <f>SUM(D9:D13)</f>
        <v>467280</v>
      </c>
    </row>
  </sheetData>
  <phoneticPr fontId="7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"/>
  <sheetViews>
    <sheetView workbookViewId="0">
      <selection activeCell="E3" sqref="E3"/>
    </sheetView>
  </sheetViews>
  <sheetFormatPr defaultRowHeight="14.5"/>
  <sheetData>
    <row r="1" spans="1:8">
      <c r="A1" s="155" t="s">
        <v>10</v>
      </c>
      <c r="B1" s="155"/>
      <c r="C1" s="155"/>
      <c r="D1" s="155"/>
      <c r="E1" s="155"/>
      <c r="F1" s="155"/>
      <c r="G1" s="155"/>
      <c r="H1" s="155"/>
    </row>
    <row r="2" spans="1:8">
      <c r="A2" s="3" t="s">
        <v>5</v>
      </c>
      <c r="B2" s="3"/>
      <c r="C2" s="3" t="s">
        <v>1</v>
      </c>
      <c r="D2" s="3" t="s">
        <v>6</v>
      </c>
      <c r="E2" s="3" t="s">
        <v>2</v>
      </c>
      <c r="F2" s="4" t="s">
        <v>7</v>
      </c>
      <c r="G2" s="3" t="s">
        <v>8</v>
      </c>
      <c r="H2" s="3" t="s">
        <v>9</v>
      </c>
    </row>
    <row r="3" spans="1:8">
      <c r="A3" s="5">
        <v>1</v>
      </c>
      <c r="B3" s="1" t="s">
        <v>3</v>
      </c>
      <c r="C3" s="6" t="s">
        <v>21</v>
      </c>
      <c r="D3" s="7">
        <v>3</v>
      </c>
      <c r="E3" s="8">
        <v>76271.179999999993</v>
      </c>
      <c r="F3" s="8">
        <f>D3*E3</f>
        <v>228813.53999999998</v>
      </c>
      <c r="G3" s="8">
        <f>+F3*0.18</f>
        <v>41186.437199999993</v>
      </c>
      <c r="H3" s="8">
        <f>+F3+G3</f>
        <v>269999.97719999996</v>
      </c>
    </row>
  </sheetData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workbookViewId="0">
      <selection activeCell="B2" sqref="B2"/>
    </sheetView>
  </sheetViews>
  <sheetFormatPr defaultRowHeight="14.5"/>
  <sheetData>
    <row r="1" spans="1:8">
      <c r="A1" s="155" t="s">
        <v>12</v>
      </c>
      <c r="B1" s="155"/>
      <c r="C1" s="155"/>
      <c r="D1" s="155"/>
      <c r="E1" s="155"/>
      <c r="F1" s="155"/>
      <c r="G1" s="155"/>
      <c r="H1" s="155"/>
    </row>
    <row r="2" spans="1:8">
      <c r="A2" s="3" t="s">
        <v>5</v>
      </c>
      <c r="B2" s="3"/>
      <c r="C2" s="3" t="s">
        <v>1</v>
      </c>
      <c r="D2" s="3" t="s">
        <v>6</v>
      </c>
      <c r="E2" s="3" t="s">
        <v>2</v>
      </c>
      <c r="F2" s="4" t="s">
        <v>7</v>
      </c>
      <c r="G2" s="3" t="s">
        <v>8</v>
      </c>
      <c r="H2" s="3" t="s">
        <v>9</v>
      </c>
    </row>
    <row r="3" spans="1:8">
      <c r="A3" s="5">
        <v>1</v>
      </c>
      <c r="B3" s="2" t="s">
        <v>11</v>
      </c>
      <c r="C3" s="6" t="s">
        <v>21</v>
      </c>
      <c r="D3" s="7">
        <v>3</v>
      </c>
      <c r="E3" s="8">
        <v>120000</v>
      </c>
      <c r="F3" s="8">
        <f>D3*E3</f>
        <v>360000</v>
      </c>
      <c r="G3" s="8">
        <f>+F3*0.18</f>
        <v>64800</v>
      </c>
      <c r="H3" s="8">
        <f>+F3+G3</f>
        <v>424800</v>
      </c>
    </row>
  </sheetData>
  <mergeCells count="1">
    <mergeCell ref="A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"/>
  <sheetViews>
    <sheetView workbookViewId="0">
      <selection activeCell="B2" sqref="B2"/>
    </sheetView>
  </sheetViews>
  <sheetFormatPr defaultRowHeight="14.5"/>
  <sheetData>
    <row r="1" spans="1:8">
      <c r="A1" s="155" t="s">
        <v>13</v>
      </c>
      <c r="B1" s="155"/>
      <c r="C1" s="155"/>
      <c r="D1" s="155"/>
      <c r="E1" s="155"/>
      <c r="F1" s="155"/>
      <c r="G1" s="155"/>
      <c r="H1" s="155"/>
    </row>
    <row r="2" spans="1:8">
      <c r="A2" s="3" t="s">
        <v>5</v>
      </c>
      <c r="B2" s="3"/>
      <c r="C2" s="3" t="s">
        <v>1</v>
      </c>
      <c r="D2" s="3" t="s">
        <v>6</v>
      </c>
      <c r="E2" s="3" t="s">
        <v>2</v>
      </c>
      <c r="F2" s="4" t="s">
        <v>7</v>
      </c>
      <c r="G2" s="3" t="s">
        <v>8</v>
      </c>
      <c r="H2" s="3" t="s">
        <v>9</v>
      </c>
    </row>
    <row r="3" spans="1:8">
      <c r="A3" s="5">
        <v>1</v>
      </c>
      <c r="B3" s="2" t="s">
        <v>22</v>
      </c>
      <c r="C3" s="6" t="s">
        <v>21</v>
      </c>
      <c r="D3" s="7">
        <v>3</v>
      </c>
      <c r="E3" s="8">
        <v>120000</v>
      </c>
      <c r="F3" s="8">
        <f>D3*E3</f>
        <v>360000</v>
      </c>
      <c r="G3" s="8">
        <f>+F3*0.18</f>
        <v>64800</v>
      </c>
      <c r="H3" s="8">
        <f>+F3+G3</f>
        <v>424800</v>
      </c>
    </row>
  </sheetData>
  <mergeCells count="1">
    <mergeCell ref="A1:H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workbookViewId="0">
      <selection activeCell="B2" sqref="B2"/>
    </sheetView>
  </sheetViews>
  <sheetFormatPr defaultRowHeight="14.5"/>
  <sheetData>
    <row r="1" spans="1:8">
      <c r="A1" s="155" t="s">
        <v>15</v>
      </c>
      <c r="B1" s="155"/>
      <c r="C1" s="155"/>
      <c r="D1" s="155"/>
      <c r="E1" s="155"/>
      <c r="F1" s="155"/>
      <c r="G1" s="155"/>
      <c r="H1" s="155"/>
    </row>
    <row r="2" spans="1:8">
      <c r="A2" s="3" t="s">
        <v>5</v>
      </c>
      <c r="B2" s="3"/>
      <c r="C2" s="3" t="s">
        <v>1</v>
      </c>
      <c r="D2" s="3" t="s">
        <v>6</v>
      </c>
      <c r="E2" s="3" t="s">
        <v>2</v>
      </c>
      <c r="F2" s="4" t="s">
        <v>7</v>
      </c>
      <c r="G2" s="3" t="s">
        <v>8</v>
      </c>
      <c r="H2" s="3" t="s">
        <v>9</v>
      </c>
    </row>
    <row r="3" spans="1:8">
      <c r="A3" s="5">
        <v>1</v>
      </c>
      <c r="B3" s="2" t="s">
        <v>14</v>
      </c>
      <c r="C3" s="6" t="s">
        <v>21</v>
      </c>
      <c r="D3" s="7">
        <v>3</v>
      </c>
      <c r="E3" s="8">
        <v>84745.76</v>
      </c>
      <c r="F3" s="8">
        <f>D3*E3</f>
        <v>254237.27999999997</v>
      </c>
      <c r="G3" s="8">
        <f>+F3*0.18</f>
        <v>45762.710399999996</v>
      </c>
      <c r="H3" s="8">
        <f>+F3+G3</f>
        <v>299999.99039999995</v>
      </c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"/>
  <sheetViews>
    <sheetView workbookViewId="0">
      <selection activeCell="E4" sqref="E4"/>
    </sheetView>
  </sheetViews>
  <sheetFormatPr defaultRowHeight="14.5"/>
  <sheetData>
    <row r="1" spans="1:8">
      <c r="A1" s="155" t="s">
        <v>16</v>
      </c>
      <c r="B1" s="155"/>
      <c r="C1" s="155"/>
      <c r="D1" s="155"/>
      <c r="E1" s="155"/>
      <c r="F1" s="155"/>
      <c r="G1" s="155"/>
      <c r="H1" s="155"/>
    </row>
    <row r="2" spans="1:8">
      <c r="A2" s="3" t="s">
        <v>5</v>
      </c>
      <c r="B2" s="3"/>
      <c r="C2" s="3" t="s">
        <v>1</v>
      </c>
      <c r="D2" s="3" t="s">
        <v>6</v>
      </c>
      <c r="E2" s="3" t="s">
        <v>2</v>
      </c>
      <c r="F2" s="4" t="s">
        <v>7</v>
      </c>
      <c r="G2" s="3" t="s">
        <v>8</v>
      </c>
      <c r="H2" s="3" t="s">
        <v>9</v>
      </c>
    </row>
    <row r="3" spans="1:8">
      <c r="A3" s="5">
        <v>1</v>
      </c>
      <c r="B3" s="2" t="s">
        <v>4</v>
      </c>
      <c r="C3" s="6" t="s">
        <v>21</v>
      </c>
      <c r="D3" s="7">
        <v>3</v>
      </c>
      <c r="E3" s="8">
        <v>100000</v>
      </c>
      <c r="F3" s="8">
        <f>D3*E3</f>
        <v>300000</v>
      </c>
      <c r="G3" s="8">
        <f>+F3*0.18</f>
        <v>54000</v>
      </c>
      <c r="H3" s="8">
        <f>+F3+G3</f>
        <v>354000</v>
      </c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6"/>
  <sheetViews>
    <sheetView workbookViewId="0">
      <selection activeCell="E13" sqref="E13"/>
    </sheetView>
  </sheetViews>
  <sheetFormatPr defaultRowHeight="14.5"/>
  <cols>
    <col min="3" max="3" width="14.81640625" customWidth="1"/>
    <col min="4" max="4" width="11" customWidth="1"/>
    <col min="5" max="5" width="11.81640625" customWidth="1"/>
    <col min="8" max="8" width="10.54296875" bestFit="1" customWidth="1"/>
  </cols>
  <sheetData>
    <row r="1" spans="1:8">
      <c r="A1" s="155" t="s">
        <v>17</v>
      </c>
      <c r="B1" s="155"/>
      <c r="C1" s="155"/>
      <c r="D1" s="155"/>
      <c r="E1" s="155"/>
      <c r="F1" s="155"/>
      <c r="G1" s="155"/>
      <c r="H1" s="155"/>
    </row>
    <row r="2" spans="1:8">
      <c r="A2" s="3" t="s">
        <v>5</v>
      </c>
      <c r="B2" s="3"/>
      <c r="C2" s="3" t="s">
        <v>1</v>
      </c>
      <c r="D2" s="3" t="s">
        <v>6</v>
      </c>
      <c r="E2" s="3" t="s">
        <v>2</v>
      </c>
      <c r="F2" s="4" t="s">
        <v>7</v>
      </c>
      <c r="G2" s="3" t="s">
        <v>8</v>
      </c>
      <c r="H2" s="3" t="s">
        <v>9</v>
      </c>
    </row>
    <row r="3" spans="1:8">
      <c r="A3" s="5">
        <v>1</v>
      </c>
      <c r="B3" s="1" t="s">
        <v>18</v>
      </c>
      <c r="C3" s="6" t="s">
        <v>21</v>
      </c>
      <c r="D3" s="7">
        <v>3</v>
      </c>
      <c r="E3" s="8">
        <v>100000</v>
      </c>
      <c r="F3" s="8">
        <f>D3*E3</f>
        <v>300000</v>
      </c>
      <c r="G3" s="8">
        <f>+F3*0.18</f>
        <v>54000</v>
      </c>
      <c r="H3" s="8">
        <f>+F3+G3</f>
        <v>354000</v>
      </c>
    </row>
    <row r="4" spans="1:8">
      <c r="A4" s="9">
        <v>2</v>
      </c>
      <c r="B4" s="9" t="s">
        <v>19</v>
      </c>
      <c r="C4" s="6" t="s">
        <v>21</v>
      </c>
      <c r="D4" s="9">
        <v>3</v>
      </c>
      <c r="E4" s="9">
        <v>138000</v>
      </c>
      <c r="F4" s="8">
        <f t="shared" ref="F4:F5" si="0">D4*E4</f>
        <v>414000</v>
      </c>
      <c r="G4" s="8">
        <f t="shared" ref="G4:G5" si="1">+F4*0.18</f>
        <v>74520</v>
      </c>
      <c r="H4" s="8">
        <f t="shared" ref="H4:H5" si="2">+F4+G4</f>
        <v>488520</v>
      </c>
    </row>
    <row r="5" spans="1:8">
      <c r="A5" s="9">
        <v>3</v>
      </c>
      <c r="B5" s="9" t="s">
        <v>20</v>
      </c>
      <c r="C5" s="6" t="s">
        <v>21</v>
      </c>
      <c r="D5" s="9">
        <v>3</v>
      </c>
      <c r="E5" s="9">
        <v>157000</v>
      </c>
      <c r="F5" s="8">
        <f t="shared" si="0"/>
        <v>471000</v>
      </c>
      <c r="G5" s="8">
        <f t="shared" si="1"/>
        <v>84780</v>
      </c>
      <c r="H5" s="8">
        <f t="shared" si="2"/>
        <v>555780</v>
      </c>
    </row>
    <row r="6" spans="1:8">
      <c r="A6" s="9"/>
      <c r="B6" s="9"/>
      <c r="C6" s="9"/>
      <c r="D6" s="9"/>
      <c r="E6" s="9"/>
      <c r="F6" s="9"/>
      <c r="G6" s="9"/>
      <c r="H6" s="10">
        <f>SUM(H3:H5)</f>
        <v>1398300</v>
      </c>
    </row>
  </sheetData>
  <mergeCells count="1">
    <mergeCell ref="A1:H1"/>
  </mergeCells>
  <phoneticPr fontId="7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R3:R7"/>
  <sheetViews>
    <sheetView workbookViewId="0">
      <selection activeCell="F5" sqref="F5"/>
    </sheetView>
  </sheetViews>
  <sheetFormatPr defaultRowHeight="14.5"/>
  <cols>
    <col min="5" max="5" width="14.1796875" bestFit="1" customWidth="1"/>
    <col min="6" max="6" width="14.1796875" customWidth="1"/>
    <col min="8" max="8" width="14.1796875" customWidth="1"/>
  </cols>
  <sheetData>
    <row r="3" spans="18:18">
      <c r="R3" s="11"/>
    </row>
    <row r="4" spans="18:18">
      <c r="R4" s="11"/>
    </row>
    <row r="5" spans="18:18">
      <c r="R5" s="11"/>
    </row>
    <row r="6" spans="18:18">
      <c r="R6" s="11"/>
    </row>
    <row r="7" spans="18:18">
      <c r="R7" s="12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"/>
  <sheetViews>
    <sheetView workbookViewId="0">
      <selection activeCell="E3" sqref="E3"/>
    </sheetView>
  </sheetViews>
  <sheetFormatPr defaultRowHeight="14.5"/>
  <cols>
    <col min="5" max="5" width="9.81640625" bestFit="1" customWidth="1"/>
    <col min="6" max="6" width="12.54296875" bestFit="1" customWidth="1"/>
    <col min="7" max="7" width="10.81640625" bestFit="1" customWidth="1"/>
    <col min="8" max="8" width="11.81640625" bestFit="1" customWidth="1"/>
  </cols>
  <sheetData>
    <row r="1" spans="1:8">
      <c r="A1" s="15"/>
      <c r="B1" s="15"/>
      <c r="C1" s="15"/>
      <c r="D1" s="15" t="s">
        <v>77</v>
      </c>
      <c r="E1" s="15"/>
      <c r="F1" s="15"/>
      <c r="G1" s="15"/>
      <c r="H1" s="15"/>
    </row>
    <row r="2" spans="1:8">
      <c r="A2" s="3" t="s">
        <v>5</v>
      </c>
      <c r="B2" s="3"/>
      <c r="C2" s="3" t="s">
        <v>1</v>
      </c>
      <c r="D2" s="3" t="s">
        <v>78</v>
      </c>
      <c r="E2" s="3" t="s">
        <v>2</v>
      </c>
      <c r="F2" s="4" t="s">
        <v>7</v>
      </c>
      <c r="G2" s="3" t="s">
        <v>8</v>
      </c>
      <c r="H2" s="3" t="s">
        <v>9</v>
      </c>
    </row>
    <row r="3" spans="1:8">
      <c r="A3" s="5">
        <v>1</v>
      </c>
      <c r="B3" s="16"/>
      <c r="C3" s="6">
        <v>44958</v>
      </c>
      <c r="D3" s="7">
        <v>28</v>
      </c>
      <c r="E3" s="8">
        <f>127880*D3</f>
        <v>3580640</v>
      </c>
      <c r="F3" s="8">
        <f>E3</f>
        <v>3580640</v>
      </c>
      <c r="G3" s="8">
        <f>+F3*0.18</f>
        <v>644515.19999999995</v>
      </c>
      <c r="H3" s="8">
        <f>+F3+G3</f>
        <v>4225155.2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32"/>
  <sheetViews>
    <sheetView workbookViewId="0">
      <selection activeCell="A2" sqref="A2:K22"/>
    </sheetView>
  </sheetViews>
  <sheetFormatPr defaultRowHeight="14.5"/>
  <cols>
    <col min="3" max="3" width="19.81640625" bestFit="1" customWidth="1"/>
    <col min="4" max="4" width="16.54296875" bestFit="1" customWidth="1"/>
    <col min="5" max="5" width="17.453125" bestFit="1" customWidth="1"/>
    <col min="8" max="8" width="13.1796875" bestFit="1" customWidth="1"/>
    <col min="9" max="9" width="11.81640625" bestFit="1" customWidth="1"/>
    <col min="10" max="10" width="13.1796875" bestFit="1" customWidth="1"/>
    <col min="11" max="11" width="11.81640625" bestFit="1" customWidth="1"/>
    <col min="17" max="17" width="9.81640625" bestFit="1" customWidth="1"/>
  </cols>
  <sheetData>
    <row r="2" spans="1:17" ht="18.5">
      <c r="A2" s="57" t="s">
        <v>41</v>
      </c>
      <c r="B2" s="58"/>
      <c r="C2" s="58"/>
      <c r="D2" s="58"/>
      <c r="E2" s="58"/>
      <c r="F2" s="59"/>
      <c r="G2" s="59"/>
      <c r="H2" s="58"/>
      <c r="I2" s="58"/>
      <c r="J2" s="39"/>
      <c r="K2" s="39"/>
      <c r="N2" s="50"/>
      <c r="O2" s="51"/>
      <c r="P2" s="51"/>
      <c r="Q2" s="52"/>
    </row>
    <row r="3" spans="1:17">
      <c r="A3" s="57" t="s">
        <v>5</v>
      </c>
      <c r="B3" s="60" t="s">
        <v>24</v>
      </c>
      <c r="C3" s="60" t="s">
        <v>42</v>
      </c>
      <c r="D3" s="60" t="s">
        <v>43</v>
      </c>
      <c r="E3" s="60" t="s">
        <v>44</v>
      </c>
      <c r="F3" s="57" t="s">
        <v>45</v>
      </c>
      <c r="G3" s="57" t="s">
        <v>52</v>
      </c>
      <c r="H3" s="60" t="s">
        <v>46</v>
      </c>
      <c r="I3" s="57" t="s">
        <v>2</v>
      </c>
      <c r="J3" s="57" t="s">
        <v>8</v>
      </c>
      <c r="K3" s="57" t="s">
        <v>9</v>
      </c>
      <c r="M3" s="150"/>
      <c r="N3" s="151"/>
      <c r="O3" s="151"/>
      <c r="P3" s="152"/>
      <c r="Q3" s="152"/>
    </row>
    <row r="4" spans="1:17">
      <c r="A4" s="61">
        <v>1</v>
      </c>
      <c r="B4" s="39" t="s">
        <v>32</v>
      </c>
      <c r="C4" s="39" t="s">
        <v>47</v>
      </c>
      <c r="D4" s="40">
        <v>44286</v>
      </c>
      <c r="E4" s="40">
        <f>+D4+(24*30)</f>
        <v>45006</v>
      </c>
      <c r="F4" s="41">
        <v>44835</v>
      </c>
      <c r="G4" s="62">
        <v>1395</v>
      </c>
      <c r="H4" s="42">
        <v>1140</v>
      </c>
      <c r="I4" s="43">
        <f>G4*H4</f>
        <v>1590300</v>
      </c>
      <c r="J4" s="43">
        <f>+I4*0.18</f>
        <v>286254</v>
      </c>
      <c r="K4" s="43">
        <f>+I4+J4</f>
        <v>1876554</v>
      </c>
      <c r="M4" s="150"/>
      <c r="N4" s="151"/>
      <c r="O4" s="151"/>
      <c r="P4" s="152"/>
      <c r="Q4" s="152"/>
    </row>
    <row r="5" spans="1:17">
      <c r="A5" s="61">
        <v>2</v>
      </c>
      <c r="B5" s="39" t="s">
        <v>48</v>
      </c>
      <c r="C5" s="39" t="s">
        <v>47</v>
      </c>
      <c r="D5" s="40">
        <v>44255</v>
      </c>
      <c r="E5" s="40">
        <f>+D5+(24*30)</f>
        <v>44975</v>
      </c>
      <c r="F5" s="41">
        <v>44835</v>
      </c>
      <c r="G5" s="62">
        <v>1395</v>
      </c>
      <c r="H5" s="42">
        <v>1140</v>
      </c>
      <c r="I5" s="43">
        <f t="shared" ref="I5:I17" si="0">G5*H5</f>
        <v>1590300</v>
      </c>
      <c r="J5" s="43">
        <f>+I5*0.18</f>
        <v>286254</v>
      </c>
      <c r="K5" s="43">
        <f>+I5+J5</f>
        <v>1876554</v>
      </c>
      <c r="N5" s="52"/>
      <c r="O5" s="51"/>
      <c r="P5" s="53"/>
      <c r="Q5" s="53"/>
    </row>
    <row r="6" spans="1:17">
      <c r="A6" s="61">
        <v>3</v>
      </c>
      <c r="B6" s="39" t="s">
        <v>49</v>
      </c>
      <c r="C6" s="39" t="s">
        <v>47</v>
      </c>
      <c r="D6" s="40">
        <v>44255</v>
      </c>
      <c r="E6" s="40">
        <f>+D6+(24*30)</f>
        <v>44975</v>
      </c>
      <c r="F6" s="41">
        <v>44835</v>
      </c>
      <c r="G6" s="62">
        <v>1395</v>
      </c>
      <c r="H6" s="42">
        <v>1140</v>
      </c>
      <c r="I6" s="43">
        <f t="shared" si="0"/>
        <v>1590300</v>
      </c>
      <c r="J6" s="43">
        <f>+I6*0.18</f>
        <v>286254</v>
      </c>
      <c r="K6" s="43">
        <f>+I6+J6</f>
        <v>1876554</v>
      </c>
      <c r="O6" s="54"/>
      <c r="P6" s="55"/>
      <c r="Q6" s="55"/>
    </row>
    <row r="7" spans="1:17">
      <c r="A7" s="61">
        <v>4</v>
      </c>
      <c r="B7" s="39" t="s">
        <v>50</v>
      </c>
      <c r="C7" s="39" t="s">
        <v>47</v>
      </c>
      <c r="D7" s="40">
        <v>44201</v>
      </c>
      <c r="E7" s="40">
        <f>+D7+(24*30)</f>
        <v>44921</v>
      </c>
      <c r="F7" s="41">
        <v>44835</v>
      </c>
      <c r="G7" s="62">
        <v>1395</v>
      </c>
      <c r="H7" s="42">
        <v>1140</v>
      </c>
      <c r="I7" s="43">
        <f t="shared" si="0"/>
        <v>1590300</v>
      </c>
      <c r="J7" s="43">
        <f>+I7*0.18</f>
        <v>286254</v>
      </c>
      <c r="K7" s="43">
        <f>+I7+J7</f>
        <v>1876554</v>
      </c>
      <c r="O7" s="54"/>
      <c r="P7" s="55"/>
      <c r="Q7" s="55"/>
    </row>
    <row r="8" spans="1:17">
      <c r="A8" s="61">
        <v>5</v>
      </c>
      <c r="B8" s="39" t="s">
        <v>34</v>
      </c>
      <c r="C8" s="39" t="s">
        <v>47</v>
      </c>
      <c r="D8" s="40">
        <v>44351</v>
      </c>
      <c r="E8" s="40">
        <f t="shared" ref="E8:E16" si="1">+D8+(24*30)</f>
        <v>45071</v>
      </c>
      <c r="F8" s="41">
        <v>44835</v>
      </c>
      <c r="G8" s="62">
        <v>1395</v>
      </c>
      <c r="H8" s="42">
        <v>1140</v>
      </c>
      <c r="I8" s="43">
        <f t="shared" si="0"/>
        <v>1590300</v>
      </c>
      <c r="J8" s="43">
        <f t="shared" ref="J8:J16" si="2">+I8*0.18</f>
        <v>286254</v>
      </c>
      <c r="K8" s="43">
        <f t="shared" ref="K8:K16" si="3">+I8+J8</f>
        <v>1876554</v>
      </c>
      <c r="O8" s="54"/>
      <c r="P8" s="55"/>
      <c r="Q8" s="55"/>
    </row>
    <row r="9" spans="1:17">
      <c r="A9" s="61">
        <v>6</v>
      </c>
      <c r="B9" s="39" t="s">
        <v>33</v>
      </c>
      <c r="C9" s="39" t="s">
        <v>47</v>
      </c>
      <c r="D9" s="40">
        <v>44347</v>
      </c>
      <c r="E9" s="40">
        <f t="shared" si="1"/>
        <v>45067</v>
      </c>
      <c r="F9" s="41">
        <v>44835</v>
      </c>
      <c r="G9" s="62">
        <v>1395</v>
      </c>
      <c r="H9" s="42">
        <v>1140</v>
      </c>
      <c r="I9" s="43">
        <f t="shared" si="0"/>
        <v>1590300</v>
      </c>
      <c r="J9" s="43">
        <f t="shared" si="2"/>
        <v>286254</v>
      </c>
      <c r="K9" s="43">
        <f t="shared" si="3"/>
        <v>1876554</v>
      </c>
      <c r="O9" s="54"/>
      <c r="P9" s="55"/>
      <c r="Q9" s="55"/>
    </row>
    <row r="10" spans="1:17">
      <c r="A10" s="61">
        <v>7</v>
      </c>
      <c r="B10" s="39" t="s">
        <v>35</v>
      </c>
      <c r="C10" s="39" t="s">
        <v>47</v>
      </c>
      <c r="D10" s="40">
        <v>44365</v>
      </c>
      <c r="E10" s="40">
        <f t="shared" si="1"/>
        <v>45085</v>
      </c>
      <c r="F10" s="41">
        <v>44835</v>
      </c>
      <c r="G10" s="62">
        <v>1395</v>
      </c>
      <c r="H10" s="42">
        <v>1140</v>
      </c>
      <c r="I10" s="43">
        <f t="shared" si="0"/>
        <v>1590300</v>
      </c>
      <c r="J10" s="43">
        <f t="shared" si="2"/>
        <v>286254</v>
      </c>
      <c r="K10" s="43">
        <f t="shared" si="3"/>
        <v>1876554</v>
      </c>
      <c r="O10" s="54"/>
      <c r="P10" s="55"/>
      <c r="Q10" s="55"/>
    </row>
    <row r="11" spans="1:17">
      <c r="A11" s="61">
        <v>8</v>
      </c>
      <c r="B11" s="39" t="s">
        <v>36</v>
      </c>
      <c r="C11" s="39" t="s">
        <v>47</v>
      </c>
      <c r="D11" s="40">
        <v>44376</v>
      </c>
      <c r="E11" s="40">
        <f t="shared" si="1"/>
        <v>45096</v>
      </c>
      <c r="F11" s="41">
        <v>44835</v>
      </c>
      <c r="G11" s="62">
        <v>1395</v>
      </c>
      <c r="H11" s="42">
        <v>1140</v>
      </c>
      <c r="I11" s="43">
        <f t="shared" si="0"/>
        <v>1590300</v>
      </c>
      <c r="J11" s="43">
        <f t="shared" si="2"/>
        <v>286254</v>
      </c>
      <c r="K11" s="43">
        <f t="shared" si="3"/>
        <v>1876554</v>
      </c>
      <c r="O11" s="54"/>
      <c r="P11" s="55"/>
      <c r="Q11" s="55"/>
    </row>
    <row r="12" spans="1:17">
      <c r="A12" s="61">
        <v>9</v>
      </c>
      <c r="B12" s="39" t="s">
        <v>37</v>
      </c>
      <c r="C12" s="39" t="s">
        <v>47</v>
      </c>
      <c r="D12" s="40">
        <v>44401</v>
      </c>
      <c r="E12" s="40">
        <f t="shared" si="1"/>
        <v>45121</v>
      </c>
      <c r="F12" s="41">
        <v>44835</v>
      </c>
      <c r="G12" s="62">
        <v>1395</v>
      </c>
      <c r="H12" s="42">
        <v>1140</v>
      </c>
      <c r="I12" s="43">
        <f t="shared" si="0"/>
        <v>1590300</v>
      </c>
      <c r="J12" s="43">
        <f t="shared" si="2"/>
        <v>286254</v>
      </c>
      <c r="K12" s="43">
        <f t="shared" si="3"/>
        <v>1876554</v>
      </c>
      <c r="O12" s="54"/>
      <c r="P12" s="55"/>
      <c r="Q12" s="55"/>
    </row>
    <row r="13" spans="1:17">
      <c r="A13" s="61">
        <v>10</v>
      </c>
      <c r="B13" s="39" t="s">
        <v>38</v>
      </c>
      <c r="C13" s="39" t="s">
        <v>47</v>
      </c>
      <c r="D13" s="40">
        <v>44408</v>
      </c>
      <c r="E13" s="40">
        <f t="shared" si="1"/>
        <v>45128</v>
      </c>
      <c r="F13" s="41">
        <v>44835</v>
      </c>
      <c r="G13" s="62">
        <v>1395</v>
      </c>
      <c r="H13" s="42">
        <v>1140</v>
      </c>
      <c r="I13" s="43">
        <f t="shared" si="0"/>
        <v>1590300</v>
      </c>
      <c r="J13" s="43">
        <f t="shared" si="2"/>
        <v>286254</v>
      </c>
      <c r="K13" s="43">
        <f t="shared" si="3"/>
        <v>1876554</v>
      </c>
      <c r="O13" s="54"/>
      <c r="P13" s="55"/>
      <c r="Q13" s="55"/>
    </row>
    <row r="14" spans="1:17">
      <c r="A14" s="61">
        <v>11</v>
      </c>
      <c r="B14" s="39" t="s">
        <v>40</v>
      </c>
      <c r="C14" s="39" t="s">
        <v>47</v>
      </c>
      <c r="D14" s="40">
        <v>44477</v>
      </c>
      <c r="E14" s="40">
        <f t="shared" si="1"/>
        <v>45197</v>
      </c>
      <c r="F14" s="41">
        <v>44835</v>
      </c>
      <c r="G14" s="62">
        <v>1395</v>
      </c>
      <c r="H14" s="42">
        <v>1140</v>
      </c>
      <c r="I14" s="43">
        <f t="shared" si="0"/>
        <v>1590300</v>
      </c>
      <c r="J14" s="43">
        <f t="shared" si="2"/>
        <v>286254</v>
      </c>
      <c r="K14" s="43">
        <f t="shared" si="3"/>
        <v>1876554</v>
      </c>
      <c r="O14" s="54"/>
      <c r="P14" s="55"/>
      <c r="Q14" s="55"/>
    </row>
    <row r="15" spans="1:17">
      <c r="A15" s="61">
        <v>12</v>
      </c>
      <c r="B15" s="39" t="s">
        <v>39</v>
      </c>
      <c r="C15" s="39" t="s">
        <v>47</v>
      </c>
      <c r="D15" s="40">
        <v>44477</v>
      </c>
      <c r="E15" s="40">
        <f t="shared" si="1"/>
        <v>45197</v>
      </c>
      <c r="F15" s="41">
        <v>44835</v>
      </c>
      <c r="G15" s="62">
        <v>1395</v>
      </c>
      <c r="H15" s="42">
        <v>1140</v>
      </c>
      <c r="I15" s="43">
        <f t="shared" si="0"/>
        <v>1590300</v>
      </c>
      <c r="J15" s="43">
        <f t="shared" si="2"/>
        <v>286254</v>
      </c>
      <c r="K15" s="43">
        <f t="shared" si="3"/>
        <v>1876554</v>
      </c>
      <c r="O15" s="54"/>
      <c r="P15" s="55"/>
      <c r="Q15" s="55"/>
    </row>
    <row r="16" spans="1:17">
      <c r="A16" s="61">
        <v>13</v>
      </c>
      <c r="B16" s="39" t="s">
        <v>51</v>
      </c>
      <c r="C16" s="39" t="s">
        <v>47</v>
      </c>
      <c r="D16" s="40">
        <v>44515</v>
      </c>
      <c r="E16" s="40">
        <f t="shared" si="1"/>
        <v>45235</v>
      </c>
      <c r="F16" s="41">
        <v>44835</v>
      </c>
      <c r="G16" s="62">
        <v>1395</v>
      </c>
      <c r="H16" s="42">
        <v>1140</v>
      </c>
      <c r="I16" s="43">
        <f t="shared" si="0"/>
        <v>1590300</v>
      </c>
      <c r="J16" s="43">
        <f t="shared" si="2"/>
        <v>286254</v>
      </c>
      <c r="K16" s="43">
        <f t="shared" si="3"/>
        <v>1876554</v>
      </c>
      <c r="O16" s="54"/>
      <c r="P16" s="55"/>
      <c r="Q16" s="55"/>
    </row>
    <row r="17" spans="1:17">
      <c r="A17" s="63">
        <v>14</v>
      </c>
      <c r="B17" s="64" t="s">
        <v>53</v>
      </c>
      <c r="C17" s="65"/>
      <c r="D17" s="65"/>
      <c r="E17" s="66"/>
      <c r="F17" s="41">
        <v>44835</v>
      </c>
      <c r="G17" s="62">
        <v>1395</v>
      </c>
      <c r="H17" s="42">
        <v>1140</v>
      </c>
      <c r="I17" s="43">
        <f t="shared" si="0"/>
        <v>1590300</v>
      </c>
      <c r="J17" s="67">
        <f>+I17*0.18</f>
        <v>286254</v>
      </c>
      <c r="K17" s="67">
        <f>I17+J17</f>
        <v>1876554</v>
      </c>
      <c r="O17" s="54"/>
      <c r="P17" s="55"/>
      <c r="Q17" s="55"/>
    </row>
    <row r="18" spans="1:17">
      <c r="A18" s="68"/>
      <c r="B18" s="9"/>
      <c r="C18" s="9"/>
      <c r="D18" s="9"/>
      <c r="E18" s="9"/>
      <c r="F18" s="9"/>
      <c r="G18" s="9"/>
      <c r="H18" s="9"/>
      <c r="I18" s="10">
        <f>SUM(I4:I17)</f>
        <v>22264200</v>
      </c>
      <c r="J18" s="43">
        <f>+I18*0.18</f>
        <v>4007556</v>
      </c>
      <c r="K18" s="43">
        <f>I18+J18</f>
        <v>26271756</v>
      </c>
      <c r="O18" s="54"/>
      <c r="P18" s="55"/>
      <c r="Q18" s="55"/>
    </row>
    <row r="19" spans="1:17">
      <c r="A19" s="69"/>
      <c r="O19" s="54"/>
      <c r="P19" s="55"/>
      <c r="Q19" s="55"/>
    </row>
    <row r="20" spans="1:17">
      <c r="A20" s="70" t="s">
        <v>54</v>
      </c>
      <c r="B20" s="17"/>
      <c r="C20" s="17"/>
      <c r="O20" s="54"/>
      <c r="P20" s="55"/>
      <c r="Q20" s="55"/>
    </row>
    <row r="21" spans="1:17">
      <c r="A21" s="70">
        <v>1</v>
      </c>
      <c r="B21" s="17" t="s">
        <v>55</v>
      </c>
      <c r="C21" s="17"/>
      <c r="O21" s="54"/>
      <c r="P21" s="55"/>
      <c r="Q21" s="55"/>
    </row>
    <row r="22" spans="1:17">
      <c r="A22" s="70">
        <v>2</v>
      </c>
      <c r="B22" s="17" t="s">
        <v>56</v>
      </c>
      <c r="C22" s="17"/>
      <c r="O22" s="51"/>
      <c r="P22" s="53"/>
      <c r="Q22" s="53"/>
    </row>
    <row r="23" spans="1:17">
      <c r="O23" s="51"/>
      <c r="P23" s="53"/>
      <c r="Q23" s="53"/>
    </row>
    <row r="24" spans="1:17">
      <c r="O24" s="51"/>
      <c r="P24" s="53"/>
      <c r="Q24" s="53"/>
    </row>
    <row r="25" spans="1:17">
      <c r="N25" s="52"/>
      <c r="O25" s="51"/>
      <c r="P25" s="53"/>
      <c r="Q25" s="53"/>
    </row>
    <row r="26" spans="1:17">
      <c r="A26" s="38"/>
      <c r="B26" s="38"/>
      <c r="C26" s="38"/>
      <c r="D26" s="44"/>
      <c r="E26" s="44"/>
      <c r="F26" s="45"/>
      <c r="G26" s="46"/>
      <c r="H26" s="47"/>
      <c r="I26" s="47"/>
      <c r="J26" s="47"/>
      <c r="N26" s="56"/>
      <c r="O26" s="51"/>
      <c r="P26" s="51"/>
      <c r="Q26" s="52"/>
    </row>
    <row r="27" spans="1:17">
      <c r="A27" s="38"/>
      <c r="B27" s="38"/>
      <c r="C27" s="38"/>
      <c r="D27" s="44"/>
      <c r="E27" s="44"/>
      <c r="F27" s="45"/>
      <c r="G27" s="46"/>
      <c r="H27" s="47"/>
      <c r="I27" s="47"/>
      <c r="J27" s="47"/>
      <c r="O27" s="51"/>
      <c r="P27" s="53"/>
      <c r="Q27" s="53"/>
    </row>
    <row r="28" spans="1:17">
      <c r="A28" s="38"/>
      <c r="B28" s="38"/>
      <c r="C28" s="38"/>
      <c r="D28" s="44"/>
      <c r="E28" s="44"/>
      <c r="F28" s="45"/>
      <c r="G28" s="46"/>
      <c r="H28" s="47"/>
      <c r="I28" s="47"/>
      <c r="J28" s="47"/>
      <c r="O28" s="51"/>
      <c r="P28" s="51"/>
      <c r="Q28" s="53"/>
    </row>
    <row r="29" spans="1:17">
      <c r="A29" s="38"/>
      <c r="B29" s="38"/>
      <c r="C29" s="48"/>
      <c r="D29" s="44"/>
      <c r="E29" s="44"/>
      <c r="F29" s="45"/>
      <c r="G29" s="46"/>
      <c r="H29" s="47"/>
      <c r="I29" s="47"/>
      <c r="J29" s="47"/>
    </row>
    <row r="30" spans="1:17">
      <c r="A30" s="38"/>
      <c r="B30" s="38"/>
      <c r="C30" s="38"/>
      <c r="D30" s="44"/>
      <c r="E30" s="44"/>
      <c r="F30" s="45"/>
      <c r="G30" s="46"/>
      <c r="H30" s="47"/>
      <c r="I30" s="47"/>
      <c r="J30" s="47"/>
    </row>
    <row r="31" spans="1:17">
      <c r="A31" s="38"/>
      <c r="B31" s="38"/>
      <c r="C31" s="38"/>
      <c r="D31" s="44"/>
      <c r="E31" s="44"/>
      <c r="F31" s="45"/>
      <c r="G31" s="46"/>
      <c r="H31" s="47"/>
      <c r="I31" s="47"/>
      <c r="J31" s="47"/>
    </row>
    <row r="32" spans="1:17">
      <c r="A32" s="38"/>
      <c r="B32" s="38"/>
      <c r="C32" s="38"/>
      <c r="D32" s="38"/>
      <c r="E32" s="38"/>
      <c r="F32" s="49"/>
      <c r="G32" s="38"/>
      <c r="H32" s="47"/>
      <c r="I32" s="47"/>
      <c r="J32" s="47"/>
    </row>
  </sheetData>
  <mergeCells count="5">
    <mergeCell ref="M3:M4"/>
    <mergeCell ref="N3:N4"/>
    <mergeCell ref="O3:O4"/>
    <mergeCell ref="P3:P4"/>
    <mergeCell ref="Q3:Q4"/>
  </mergeCells>
  <conditionalFormatting sqref="B1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11"/>
  <sheetViews>
    <sheetView tabSelected="1" zoomScaleNormal="100" workbookViewId="0">
      <selection activeCell="C21" sqref="C21"/>
    </sheetView>
  </sheetViews>
  <sheetFormatPr defaultRowHeight="14.5"/>
  <cols>
    <col min="1" max="1" width="5.54296875" style="13" bestFit="1" customWidth="1"/>
    <col min="2" max="2" width="33.1796875" style="13" customWidth="1"/>
    <col min="3" max="3" width="36.54296875" style="13" bestFit="1" customWidth="1"/>
    <col min="4" max="4" width="7.1796875" style="13" bestFit="1" customWidth="1"/>
    <col min="5" max="5" width="3.453125" style="13" bestFit="1" customWidth="1"/>
    <col min="6" max="6" width="16.453125" style="13" bestFit="1" customWidth="1"/>
    <col min="7" max="8" width="11.26953125" style="13" bestFit="1" customWidth="1"/>
    <col min="9" max="9" width="42.36328125" bestFit="1" customWidth="1"/>
  </cols>
  <sheetData>
    <row r="2" spans="1:9" ht="15" thickBot="1">
      <c r="B2" s="109" t="s">
        <v>90</v>
      </c>
      <c r="C2" s="109"/>
    </row>
    <row r="3" spans="1:9" ht="16" thickBot="1">
      <c r="A3" s="143" t="s">
        <v>5</v>
      </c>
      <c r="B3" s="130" t="s">
        <v>24</v>
      </c>
      <c r="C3" s="120" t="s">
        <v>88</v>
      </c>
      <c r="D3" s="153" t="s">
        <v>1</v>
      </c>
      <c r="E3" s="153"/>
      <c r="F3" s="130" t="s">
        <v>7</v>
      </c>
      <c r="G3" s="130" t="s">
        <v>8</v>
      </c>
      <c r="H3" s="130" t="s">
        <v>9</v>
      </c>
      <c r="I3" s="128"/>
    </row>
    <row r="4" spans="1:9" ht="15" thickBot="1">
      <c r="A4" s="144">
        <v>1</v>
      </c>
      <c r="B4" s="146" t="s">
        <v>96</v>
      </c>
      <c r="C4" s="134" t="s">
        <v>89</v>
      </c>
      <c r="D4" s="124">
        <v>45992</v>
      </c>
      <c r="E4" s="131">
        <v>1</v>
      </c>
      <c r="F4" s="134">
        <v>932203.3898</v>
      </c>
      <c r="G4" s="134">
        <f>+F4*0.18</f>
        <v>167796.61016399998</v>
      </c>
      <c r="H4" s="134">
        <f>+F4+G4</f>
        <v>1099999.999964</v>
      </c>
      <c r="I4" s="129" t="s">
        <v>92</v>
      </c>
    </row>
    <row r="5" spans="1:9" ht="15" thickBot="1">
      <c r="A5" s="144">
        <v>2</v>
      </c>
      <c r="B5" s="146" t="s">
        <v>97</v>
      </c>
      <c r="C5" s="134" t="s">
        <v>89</v>
      </c>
      <c r="D5" s="124">
        <v>45992</v>
      </c>
      <c r="E5" s="131">
        <v>1</v>
      </c>
      <c r="F5" s="134">
        <v>932203.3898</v>
      </c>
      <c r="G5" s="134">
        <f>+F5*0.18</f>
        <v>167796.61016399998</v>
      </c>
      <c r="H5" s="134">
        <f>+F5+G5</f>
        <v>1099999.999964</v>
      </c>
      <c r="I5" s="128"/>
    </row>
    <row r="6" spans="1:9" ht="15" thickBot="1">
      <c r="A6" s="144">
        <v>3</v>
      </c>
      <c r="B6" s="146" t="s">
        <v>98</v>
      </c>
      <c r="C6" s="134" t="s">
        <v>89</v>
      </c>
      <c r="D6" s="124">
        <v>45992</v>
      </c>
      <c r="E6" s="131">
        <v>1</v>
      </c>
      <c r="F6" s="134">
        <v>932203.3898</v>
      </c>
      <c r="G6" s="134">
        <f>+F6*0.18</f>
        <v>167796.61016399998</v>
      </c>
      <c r="H6" s="134">
        <f>+F6+G6</f>
        <v>1099999.999964</v>
      </c>
      <c r="I6" s="128"/>
    </row>
    <row r="7" spans="1:9" ht="15" thickBot="1">
      <c r="A7" s="144">
        <v>4</v>
      </c>
      <c r="B7" s="146" t="s">
        <v>105</v>
      </c>
      <c r="C7" s="134" t="s">
        <v>89</v>
      </c>
      <c r="D7" s="124">
        <v>45992</v>
      </c>
      <c r="E7" s="131">
        <v>1</v>
      </c>
      <c r="F7" s="134">
        <v>932203.3898</v>
      </c>
      <c r="G7" s="134">
        <f t="shared" ref="G7:G9" si="0">+F7*0.18</f>
        <v>167796.61016399998</v>
      </c>
      <c r="H7" s="134">
        <f t="shared" ref="H7:H9" si="1">+F7+G7</f>
        <v>1099999.999964</v>
      </c>
      <c r="I7" s="128"/>
    </row>
    <row r="8" spans="1:9" ht="15" thickBot="1">
      <c r="A8" s="144"/>
      <c r="B8" s="146" t="s">
        <v>106</v>
      </c>
      <c r="C8" s="134" t="s">
        <v>89</v>
      </c>
      <c r="D8" s="124">
        <v>45992</v>
      </c>
      <c r="E8" s="131">
        <v>1</v>
      </c>
      <c r="F8" s="134">
        <v>932203.3898</v>
      </c>
      <c r="G8" s="134">
        <f t="shared" si="0"/>
        <v>167796.61016399998</v>
      </c>
      <c r="H8" s="134">
        <f t="shared" si="1"/>
        <v>1099999.999964</v>
      </c>
      <c r="I8" s="128"/>
    </row>
    <row r="9" spans="1:9" ht="15" thickBot="1">
      <c r="A9" s="144">
        <v>5</v>
      </c>
      <c r="B9" s="146" t="s">
        <v>104</v>
      </c>
      <c r="C9" s="134" t="s">
        <v>89</v>
      </c>
      <c r="D9" s="124">
        <v>45992</v>
      </c>
      <c r="E9" s="131">
        <v>1</v>
      </c>
      <c r="F9" s="134">
        <v>932203.3898</v>
      </c>
      <c r="G9" s="134">
        <f t="shared" si="0"/>
        <v>167796.61016399998</v>
      </c>
      <c r="H9" s="134">
        <f t="shared" si="1"/>
        <v>1099999.999964</v>
      </c>
      <c r="I9" s="128"/>
    </row>
    <row r="10" spans="1:9" ht="15" thickBot="1">
      <c r="A10" s="145"/>
      <c r="B10" s="142" t="s">
        <v>9</v>
      </c>
      <c r="C10" s="147"/>
      <c r="D10" s="148"/>
      <c r="E10" s="148"/>
      <c r="F10" s="149">
        <f>SUM(F4:F9)</f>
        <v>5593220.3388</v>
      </c>
      <c r="G10" s="136">
        <f>SUM(G4:G9)</f>
        <v>1006779.6609839998</v>
      </c>
      <c r="H10" s="149">
        <f>SUM(H4:H9)</f>
        <v>6599999.9997839993</v>
      </c>
      <c r="I10" s="115"/>
    </row>
    <row r="11" spans="1:9">
      <c r="H11" s="110"/>
    </row>
  </sheetData>
  <mergeCells count="1">
    <mergeCell ref="D3:E3"/>
  </mergeCells>
  <phoneticPr fontId="7" type="noConversion"/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7"/>
  <sheetViews>
    <sheetView zoomScale="90" zoomScaleNormal="90" workbookViewId="0">
      <selection activeCell="C15" sqref="C15"/>
    </sheetView>
  </sheetViews>
  <sheetFormatPr defaultRowHeight="14.5"/>
  <cols>
    <col min="1" max="1" width="5.81640625" style="13" bestFit="1" customWidth="1"/>
    <col min="2" max="2" width="23" style="13" bestFit="1" customWidth="1"/>
    <col min="3" max="3" width="49.90625" style="13" bestFit="1" customWidth="1"/>
    <col min="4" max="4" width="8.1796875" style="13" bestFit="1" customWidth="1"/>
    <col min="5" max="5" width="3.54296875" style="13" bestFit="1" customWidth="1"/>
    <col min="6" max="6" width="16.7265625" style="13" bestFit="1" customWidth="1"/>
    <col min="7" max="7" width="13.54296875" style="13" customWidth="1"/>
    <col min="8" max="8" width="17" style="13" customWidth="1"/>
    <col min="9" max="9" width="15.6328125" style="13" bestFit="1" customWidth="1"/>
    <col min="10" max="10" width="11.1796875" bestFit="1" customWidth="1"/>
    <col min="12" max="12" width="16.6328125" bestFit="1" customWidth="1"/>
  </cols>
  <sheetData>
    <row r="2" spans="1:9">
      <c r="D2" s="109"/>
    </row>
    <row r="3" spans="1:9" ht="15" thickBot="1">
      <c r="D3" s="109"/>
    </row>
    <row r="4" spans="1:9" ht="15" thickBot="1">
      <c r="A4" s="128"/>
      <c r="B4" s="129" t="s">
        <v>87</v>
      </c>
      <c r="C4" s="129"/>
      <c r="D4" s="128"/>
      <c r="E4" s="128"/>
      <c r="F4" s="128"/>
      <c r="G4" s="128"/>
      <c r="H4" s="128"/>
      <c r="I4" s="128"/>
    </row>
    <row r="5" spans="1:9" ht="15" thickBot="1">
      <c r="A5" s="130" t="s">
        <v>5</v>
      </c>
      <c r="B5" s="130" t="s">
        <v>24</v>
      </c>
      <c r="C5" s="129" t="s">
        <v>88</v>
      </c>
      <c r="D5" s="153" t="s">
        <v>1</v>
      </c>
      <c r="E5" s="153"/>
      <c r="F5" s="130" t="s">
        <v>7</v>
      </c>
      <c r="G5" s="130" t="s">
        <v>8</v>
      </c>
      <c r="H5" s="130" t="s">
        <v>9</v>
      </c>
      <c r="I5" s="129" t="s">
        <v>92</v>
      </c>
    </row>
    <row r="6" spans="1:9" ht="15" thickBot="1">
      <c r="A6" s="131">
        <v>1</v>
      </c>
      <c r="B6" s="132" t="s">
        <v>101</v>
      </c>
      <c r="C6" s="133" t="s">
        <v>89</v>
      </c>
      <c r="D6" s="124">
        <v>45992</v>
      </c>
      <c r="E6" s="134">
        <v>1</v>
      </c>
      <c r="F6" s="134">
        <v>932203.3898</v>
      </c>
      <c r="G6" s="134">
        <f>+F6*0.18</f>
        <v>167796.61016399998</v>
      </c>
      <c r="H6" s="133">
        <f>+F6+G6</f>
        <v>1099999.999964</v>
      </c>
      <c r="I6" s="128"/>
    </row>
    <row r="7" spans="1:9" ht="15" thickBot="1">
      <c r="A7" s="135">
        <v>2</v>
      </c>
      <c r="B7" s="132" t="s">
        <v>102</v>
      </c>
      <c r="C7" s="133" t="s">
        <v>100</v>
      </c>
      <c r="D7" s="124">
        <v>45992</v>
      </c>
      <c r="E7" s="133">
        <v>1</v>
      </c>
      <c r="F7" s="134">
        <v>932203.3898</v>
      </c>
      <c r="G7" s="133">
        <f>+F7*0.18</f>
        <v>167796.61016399998</v>
      </c>
      <c r="H7" s="133">
        <f>+F7+G7</f>
        <v>1099999.999964</v>
      </c>
      <c r="I7" s="128"/>
    </row>
    <row r="8" spans="1:9" ht="15" thickBot="1">
      <c r="A8" s="135">
        <v>2</v>
      </c>
      <c r="B8" s="132" t="s">
        <v>103</v>
      </c>
      <c r="C8" s="133" t="s">
        <v>100</v>
      </c>
      <c r="D8" s="124">
        <v>45992</v>
      </c>
      <c r="E8" s="133">
        <v>1</v>
      </c>
      <c r="F8" s="134">
        <v>932203.3898</v>
      </c>
      <c r="G8" s="133">
        <f>+F8*0.18</f>
        <v>167796.61016399998</v>
      </c>
      <c r="H8" s="133">
        <f>+F8+G8</f>
        <v>1099999.999964</v>
      </c>
      <c r="I8" s="128"/>
    </row>
    <row r="9" spans="1:9" ht="15" thickBot="1">
      <c r="A9" s="129"/>
      <c r="B9" s="111" t="s">
        <v>9</v>
      </c>
      <c r="C9" s="129"/>
      <c r="D9" s="129"/>
      <c r="E9" s="129"/>
      <c r="F9" s="136">
        <f>SUM(F6:F8)</f>
        <v>2796610.1694</v>
      </c>
      <c r="G9" s="136">
        <f>SUM(G6:G8)</f>
        <v>503389.83049199998</v>
      </c>
      <c r="H9" s="136">
        <f>SUM(H6:H8)</f>
        <v>3299999.9998920001</v>
      </c>
      <c r="I9" s="128"/>
    </row>
    <row r="10" spans="1:9">
      <c r="A10" s="109"/>
      <c r="B10" s="109"/>
      <c r="C10" s="109"/>
      <c r="D10" s="109"/>
      <c r="E10" s="109"/>
      <c r="F10" s="113"/>
      <c r="G10" s="113"/>
      <c r="H10" s="113"/>
    </row>
    <row r="13" spans="1:9">
      <c r="H13" s="110"/>
    </row>
    <row r="14" spans="1:9">
      <c r="H14" s="110"/>
      <c r="I14" s="110"/>
    </row>
    <row r="17" spans="6:6">
      <c r="F17" s="114"/>
    </row>
  </sheetData>
  <mergeCells count="1">
    <mergeCell ref="D5:E5"/>
  </mergeCells>
  <phoneticPr fontId="7" type="noConversion"/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10"/>
  <sheetViews>
    <sheetView topLeftCell="B1" workbookViewId="0">
      <pane xSplit="1" topLeftCell="C1" activePane="topRight" state="frozen"/>
      <selection activeCell="B1" sqref="B1"/>
      <selection pane="topRight" activeCell="C21" sqref="C21"/>
    </sheetView>
  </sheetViews>
  <sheetFormatPr defaultRowHeight="15.5"/>
  <cols>
    <col min="1" max="1" width="9.1796875" style="106" bestFit="1" customWidth="1"/>
    <col min="2" max="2" width="40.81640625" style="106" bestFit="1" customWidth="1"/>
    <col min="3" max="3" width="53.36328125" style="106" bestFit="1" customWidth="1"/>
    <col min="4" max="4" width="10.7265625" style="106" bestFit="1" customWidth="1"/>
    <col min="5" max="5" width="17.81640625" style="106" bestFit="1" customWidth="1"/>
    <col min="6" max="6" width="14.26953125" style="106" customWidth="1"/>
    <col min="7" max="7" width="14.1796875" style="106" customWidth="1"/>
    <col min="8" max="8" width="18.453125" bestFit="1" customWidth="1"/>
  </cols>
  <sheetData>
    <row r="2" spans="1:8" ht="16" thickBot="1">
      <c r="B2" s="107" t="s">
        <v>91</v>
      </c>
      <c r="C2" s="107"/>
    </row>
    <row r="3" spans="1:8" ht="16" thickBot="1">
      <c r="A3" s="118" t="s">
        <v>5</v>
      </c>
      <c r="B3" s="119" t="s">
        <v>24</v>
      </c>
      <c r="C3" s="120" t="s">
        <v>88</v>
      </c>
      <c r="D3" s="121" t="s">
        <v>1</v>
      </c>
      <c r="E3" s="119" t="s">
        <v>7</v>
      </c>
      <c r="F3" s="119" t="s">
        <v>8</v>
      </c>
      <c r="G3" s="119" t="s">
        <v>9</v>
      </c>
      <c r="H3" s="119" t="s">
        <v>92</v>
      </c>
    </row>
    <row r="4" spans="1:8" ht="16" thickBot="1">
      <c r="A4" s="116">
        <v>1</v>
      </c>
      <c r="B4" s="122" t="s">
        <v>99</v>
      </c>
      <c r="C4" s="123" t="s">
        <v>93</v>
      </c>
      <c r="D4" s="124">
        <v>45992</v>
      </c>
      <c r="E4" s="123">
        <v>1101694.9153</v>
      </c>
      <c r="F4" s="123">
        <f>+E4*0.18</f>
        <v>198305.08475399998</v>
      </c>
      <c r="G4" s="123">
        <f>+E4+F4</f>
        <v>1300000.0000539999</v>
      </c>
      <c r="H4" s="125"/>
    </row>
    <row r="5" spans="1:8" ht="16" thickBot="1">
      <c r="A5" s="117"/>
      <c r="B5" s="111" t="s">
        <v>9</v>
      </c>
      <c r="C5" s="126"/>
      <c r="D5" s="126"/>
      <c r="E5" s="127">
        <f>SUM(E4:E4)</f>
        <v>1101694.9153</v>
      </c>
      <c r="F5" s="127">
        <f>SUM(F4:F4)</f>
        <v>198305.08475399998</v>
      </c>
      <c r="G5" s="127">
        <f>SUM(G4:G4)</f>
        <v>1300000.0000539999</v>
      </c>
      <c r="H5" s="115"/>
    </row>
    <row r="7" spans="1:8">
      <c r="E7" s="112"/>
    </row>
    <row r="10" spans="1:8">
      <c r="F10" s="112"/>
    </row>
  </sheetData>
  <phoneticPr fontId="7" type="noConversion"/>
  <pageMargins left="0.7" right="0.7" top="0.75" bottom="0.75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workbookViewId="0">
      <selection activeCell="G9" sqref="G9"/>
    </sheetView>
  </sheetViews>
  <sheetFormatPr defaultRowHeight="14.5"/>
  <cols>
    <col min="1" max="1" width="38.453125" style="13" bestFit="1" customWidth="1"/>
    <col min="2" max="2" width="9.1796875" style="13" bestFit="1" customWidth="1"/>
    <col min="3" max="3" width="12.81640625" style="13" bestFit="1" customWidth="1"/>
  </cols>
  <sheetData>
    <row r="1" spans="1:3" ht="15" thickBot="1">
      <c r="C1" s="14"/>
    </row>
    <row r="2" spans="1:3" ht="15" thickBot="1">
      <c r="A2" s="137" t="s">
        <v>0</v>
      </c>
      <c r="B2" s="138" t="s">
        <v>1</v>
      </c>
      <c r="C2" s="139" t="s">
        <v>2</v>
      </c>
    </row>
    <row r="3" spans="1:3" ht="15" thickBot="1">
      <c r="A3" s="140" t="s">
        <v>94</v>
      </c>
      <c r="B3" s="124">
        <v>45931</v>
      </c>
      <c r="C3" s="141">
        <f>'Trinity Nyakabingo'!H10</f>
        <v>6599999.9997839993</v>
      </c>
    </row>
    <row r="4" spans="1:3" ht="15" thickBot="1">
      <c r="A4" s="140" t="s">
        <v>87</v>
      </c>
      <c r="B4" s="124">
        <v>45931</v>
      </c>
      <c r="C4" s="141">
        <f>'Rutongo Mines'!H9</f>
        <v>3299999.9998920001</v>
      </c>
    </row>
    <row r="5" spans="1:3" ht="15" thickBot="1">
      <c r="A5" s="140" t="s">
        <v>95</v>
      </c>
      <c r="B5" s="124">
        <v>45931</v>
      </c>
      <c r="C5" s="141">
        <f>'Trinity Musha '!G5</f>
        <v>1300000.0000539999</v>
      </c>
    </row>
    <row r="6" spans="1:3" ht="15" thickBot="1">
      <c r="A6" s="142" t="s">
        <v>9</v>
      </c>
      <c r="B6" s="129"/>
      <c r="C6" s="139">
        <f>SUM(C3:C5)</f>
        <v>11199999.99973</v>
      </c>
    </row>
  </sheetData>
  <phoneticPr fontId="7" type="noConversion"/>
  <pageMargins left="0.7" right="0.7" top="0.75" bottom="0.75" header="0.3" footer="0.3"/>
  <pageSetup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workbookViewId="0">
      <selection activeCell="G8" sqref="G8"/>
    </sheetView>
  </sheetViews>
  <sheetFormatPr defaultRowHeight="14.5"/>
  <cols>
    <col min="3" max="3" width="13.453125" bestFit="1" customWidth="1"/>
    <col min="7" max="7" width="10.1796875" bestFit="1" customWidth="1"/>
    <col min="8" max="8" width="13.54296875" customWidth="1"/>
    <col min="9" max="9" width="9" bestFit="1" customWidth="1"/>
    <col min="10" max="10" width="10.54296875" bestFit="1" customWidth="1"/>
  </cols>
  <sheetData>
    <row r="1" spans="1:10" ht="15" thickBot="1">
      <c r="A1" s="95"/>
      <c r="B1" s="95"/>
      <c r="C1" s="95"/>
      <c r="D1" s="95" t="s">
        <v>81</v>
      </c>
      <c r="E1" s="95"/>
      <c r="F1" s="95"/>
      <c r="G1" s="95"/>
      <c r="H1" s="95"/>
      <c r="I1" s="95"/>
      <c r="J1" s="95"/>
    </row>
    <row r="2" spans="1:10">
      <c r="A2" s="96" t="s">
        <v>5</v>
      </c>
      <c r="B2" s="97"/>
      <c r="C2" s="97" t="s">
        <v>1</v>
      </c>
      <c r="D2" s="97" t="s">
        <v>78</v>
      </c>
      <c r="E2" s="97" t="s">
        <v>79</v>
      </c>
      <c r="F2" s="97" t="s">
        <v>80</v>
      </c>
      <c r="G2" s="97" t="s">
        <v>2</v>
      </c>
      <c r="H2" s="98" t="s">
        <v>7</v>
      </c>
      <c r="I2" s="97" t="s">
        <v>8</v>
      </c>
      <c r="J2" s="99" t="s">
        <v>9</v>
      </c>
    </row>
    <row r="3" spans="1:10">
      <c r="A3" s="100">
        <v>1</v>
      </c>
      <c r="B3" s="1"/>
      <c r="C3" s="6">
        <v>45139</v>
      </c>
      <c r="D3" s="7">
        <v>30</v>
      </c>
      <c r="E3" s="7">
        <v>60</v>
      </c>
      <c r="F3" s="7">
        <v>1206.8909000000001</v>
      </c>
      <c r="G3" s="8">
        <f>D3*E3*F3</f>
        <v>2172403.62</v>
      </c>
      <c r="H3" s="8">
        <f>G3</f>
        <v>2172403.62</v>
      </c>
      <c r="I3" s="8">
        <f>+H3*0.18</f>
        <v>391032.65159999998</v>
      </c>
      <c r="J3" s="101">
        <f>+H3+I3</f>
        <v>2563436.2716000001</v>
      </c>
    </row>
    <row r="4" spans="1:10" s="17" customFormat="1" ht="15" thickBot="1">
      <c r="A4" s="102"/>
      <c r="B4" s="103"/>
      <c r="C4" s="103"/>
      <c r="D4" s="103"/>
      <c r="E4" s="103"/>
      <c r="F4" s="103"/>
      <c r="G4" s="103"/>
      <c r="H4" s="104">
        <f>SUM(H3:H3)</f>
        <v>2172403.62</v>
      </c>
      <c r="I4" s="104">
        <f>SUM(I3:I3)</f>
        <v>391032.65159999998</v>
      </c>
      <c r="J4" s="105">
        <f>SUM(J3:J3)</f>
        <v>2563436.2716000001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9"/>
  <sheetViews>
    <sheetView workbookViewId="0">
      <selection activeCell="E7" sqref="E7"/>
    </sheetView>
  </sheetViews>
  <sheetFormatPr defaultRowHeight="14.5"/>
  <cols>
    <col min="2" max="2" width="18.453125" bestFit="1" customWidth="1"/>
    <col min="3" max="3" width="15.1796875" bestFit="1" customWidth="1"/>
    <col min="4" max="4" width="4.54296875" bestFit="1" customWidth="1"/>
    <col min="5" max="5" width="16.54296875" bestFit="1" customWidth="1"/>
    <col min="6" max="6" width="12.54296875" bestFit="1" customWidth="1"/>
    <col min="7" max="7" width="13.1796875" bestFit="1" customWidth="1"/>
  </cols>
  <sheetData>
    <row r="1" spans="1:7" ht="15" thickBot="1"/>
    <row r="2" spans="1:7">
      <c r="A2" s="19"/>
      <c r="B2" s="20" t="s">
        <v>25</v>
      </c>
      <c r="C2" s="21"/>
      <c r="D2" s="21"/>
      <c r="E2" s="21"/>
      <c r="F2" s="21"/>
      <c r="G2" s="22"/>
    </row>
    <row r="3" spans="1:7">
      <c r="A3" s="23" t="s">
        <v>5</v>
      </c>
      <c r="B3" s="24" t="s">
        <v>24</v>
      </c>
      <c r="C3" s="154" t="s">
        <v>1</v>
      </c>
      <c r="D3" s="154"/>
      <c r="E3" s="24" t="s">
        <v>7</v>
      </c>
      <c r="F3" s="24" t="s">
        <v>8</v>
      </c>
      <c r="G3" s="25" t="s">
        <v>9</v>
      </c>
    </row>
    <row r="4" spans="1:7">
      <c r="A4" s="26">
        <v>1</v>
      </c>
      <c r="B4" s="27" t="s">
        <v>26</v>
      </c>
      <c r="C4" s="28" t="s">
        <v>57</v>
      </c>
      <c r="D4" s="29">
        <v>2</v>
      </c>
      <c r="E4" s="27">
        <f>897000*D4</f>
        <v>1794000</v>
      </c>
      <c r="F4" s="27">
        <f t="shared" ref="F4:F9" si="0">+E4*0.18</f>
        <v>322920</v>
      </c>
      <c r="G4" s="18">
        <f t="shared" ref="G4:G9" si="1">+E4+F4</f>
        <v>2116920</v>
      </c>
    </row>
    <row r="5" spans="1:7">
      <c r="A5" s="26">
        <v>2</v>
      </c>
      <c r="B5" s="27" t="s">
        <v>27</v>
      </c>
      <c r="C5" s="28" t="s">
        <v>57</v>
      </c>
      <c r="D5" s="29">
        <v>2</v>
      </c>
      <c r="E5" s="27">
        <f t="shared" ref="E5:E13" si="2">897000*D5</f>
        <v>1794000</v>
      </c>
      <c r="F5" s="27">
        <f t="shared" si="0"/>
        <v>322920</v>
      </c>
      <c r="G5" s="18">
        <f t="shared" si="1"/>
        <v>2116920</v>
      </c>
    </row>
    <row r="6" spans="1:7">
      <c r="A6" s="26">
        <v>3</v>
      </c>
      <c r="B6" s="27" t="s">
        <v>60</v>
      </c>
      <c r="C6" s="28" t="s">
        <v>57</v>
      </c>
      <c r="D6" s="29">
        <v>2</v>
      </c>
      <c r="E6" s="27">
        <f t="shared" si="2"/>
        <v>1794000</v>
      </c>
      <c r="F6" s="27">
        <f t="shared" si="0"/>
        <v>322920</v>
      </c>
      <c r="G6" s="18">
        <f t="shared" si="1"/>
        <v>2116920</v>
      </c>
    </row>
    <row r="7" spans="1:7">
      <c r="A7" s="26">
        <v>4</v>
      </c>
      <c r="B7" s="27" t="s">
        <v>28</v>
      </c>
      <c r="C7" s="28" t="s">
        <v>57</v>
      </c>
      <c r="D7" s="29">
        <v>2</v>
      </c>
      <c r="E7" s="27">
        <f t="shared" si="2"/>
        <v>1794000</v>
      </c>
      <c r="F7" s="27">
        <f t="shared" si="0"/>
        <v>322920</v>
      </c>
      <c r="G7" s="18">
        <f t="shared" si="1"/>
        <v>2116920</v>
      </c>
    </row>
    <row r="8" spans="1:7">
      <c r="A8" s="26">
        <v>5</v>
      </c>
      <c r="B8" s="27" t="s">
        <v>29</v>
      </c>
      <c r="C8" s="28" t="s">
        <v>57</v>
      </c>
      <c r="D8" s="29">
        <v>2</v>
      </c>
      <c r="E8" s="27">
        <f t="shared" si="2"/>
        <v>1794000</v>
      </c>
      <c r="F8" s="27">
        <f t="shared" si="0"/>
        <v>322920</v>
      </c>
      <c r="G8" s="18">
        <f t="shared" si="1"/>
        <v>2116920</v>
      </c>
    </row>
    <row r="9" spans="1:7">
      <c r="A9" s="26">
        <v>6</v>
      </c>
      <c r="B9" s="27" t="s">
        <v>30</v>
      </c>
      <c r="C9" s="28" t="s">
        <v>57</v>
      </c>
      <c r="D9" s="29">
        <v>2</v>
      </c>
      <c r="E9" s="27">
        <f t="shared" si="2"/>
        <v>1794000</v>
      </c>
      <c r="F9" s="27">
        <f t="shared" si="0"/>
        <v>322920</v>
      </c>
      <c r="G9" s="18">
        <f t="shared" si="1"/>
        <v>2116920</v>
      </c>
    </row>
    <row r="10" spans="1:7">
      <c r="A10" s="35">
        <v>7</v>
      </c>
      <c r="B10" s="36" t="s">
        <v>31</v>
      </c>
      <c r="C10" s="28" t="s">
        <v>57</v>
      </c>
      <c r="D10" s="37">
        <v>2</v>
      </c>
      <c r="E10" s="27">
        <f t="shared" si="2"/>
        <v>1794000</v>
      </c>
      <c r="F10" s="27">
        <f>+E10*0.18</f>
        <v>322920</v>
      </c>
      <c r="G10" s="18">
        <f>+E10+F10</f>
        <v>2116920</v>
      </c>
    </row>
    <row r="11" spans="1:7">
      <c r="A11" s="35">
        <v>8</v>
      </c>
      <c r="B11" s="36" t="s">
        <v>62</v>
      </c>
      <c r="C11" s="28" t="s">
        <v>57</v>
      </c>
      <c r="D11" s="29">
        <v>2</v>
      </c>
      <c r="E11" s="27">
        <f t="shared" si="2"/>
        <v>1794000</v>
      </c>
      <c r="F11" s="27">
        <f t="shared" ref="F11:F13" si="3">+E11*0.18</f>
        <v>322920</v>
      </c>
      <c r="G11" s="18">
        <f t="shared" ref="G11:G13" si="4">+E11+F11</f>
        <v>2116920</v>
      </c>
    </row>
    <row r="12" spans="1:7">
      <c r="A12" s="35">
        <v>9</v>
      </c>
      <c r="B12" s="36" t="s">
        <v>58</v>
      </c>
      <c r="C12" s="72" t="s">
        <v>59</v>
      </c>
      <c r="D12" s="37">
        <v>1</v>
      </c>
      <c r="E12" s="27">
        <f t="shared" si="2"/>
        <v>897000</v>
      </c>
      <c r="F12" s="36">
        <f t="shared" si="3"/>
        <v>161460</v>
      </c>
      <c r="G12" s="73">
        <f t="shared" si="4"/>
        <v>1058460</v>
      </c>
    </row>
    <row r="13" spans="1:7">
      <c r="A13" s="35">
        <v>10</v>
      </c>
      <c r="B13" s="36" t="s">
        <v>61</v>
      </c>
      <c r="C13" s="72" t="s">
        <v>59</v>
      </c>
      <c r="D13" s="37">
        <v>1</v>
      </c>
      <c r="E13" s="27">
        <f t="shared" si="2"/>
        <v>897000</v>
      </c>
      <c r="F13" s="36">
        <f t="shared" si="3"/>
        <v>161460</v>
      </c>
      <c r="G13" s="73">
        <f t="shared" si="4"/>
        <v>1058460</v>
      </c>
    </row>
    <row r="14" spans="1:7" ht="15" thickBot="1">
      <c r="A14" s="30"/>
      <c r="B14" s="31" t="s">
        <v>9</v>
      </c>
      <c r="C14" s="32"/>
      <c r="D14" s="33"/>
      <c r="E14" s="34">
        <f>SUM(E4:E12)</f>
        <v>15249000</v>
      </c>
      <c r="F14" s="34">
        <f>SUM(F4:F12)</f>
        <v>2744820</v>
      </c>
      <c r="G14" s="71">
        <f>SUM(G4:G13)</f>
        <v>19052280</v>
      </c>
    </row>
    <row r="15" spans="1:7" ht="15" thickBot="1"/>
    <row r="16" spans="1:7">
      <c r="A16" s="19"/>
      <c r="B16" s="20" t="s">
        <v>25</v>
      </c>
      <c r="C16" s="21"/>
      <c r="D16" s="21"/>
      <c r="E16" s="21"/>
      <c r="F16" s="21"/>
      <c r="G16" s="22"/>
    </row>
    <row r="17" spans="1:9">
      <c r="A17" s="23" t="s">
        <v>5</v>
      </c>
      <c r="B17" s="24" t="s">
        <v>24</v>
      </c>
      <c r="C17" s="154" t="s">
        <v>1</v>
      </c>
      <c r="D17" s="154"/>
      <c r="E17" s="24" t="s">
        <v>7</v>
      </c>
      <c r="F17" s="24" t="s">
        <v>8</v>
      </c>
      <c r="G17" s="25" t="s">
        <v>9</v>
      </c>
    </row>
    <row r="18" spans="1:9">
      <c r="A18" s="26">
        <v>1</v>
      </c>
      <c r="B18" s="27" t="s">
        <v>26</v>
      </c>
      <c r="C18" s="28" t="s">
        <v>63</v>
      </c>
      <c r="D18" s="29">
        <v>11</v>
      </c>
      <c r="E18" s="27">
        <f>897000*D18</f>
        <v>9867000</v>
      </c>
      <c r="F18" s="27">
        <f t="shared" ref="F18:F27" si="5">+E18*0.18</f>
        <v>1776060</v>
      </c>
      <c r="G18" s="18">
        <f t="shared" ref="G18:G27" si="6">+E18+F18</f>
        <v>11643060</v>
      </c>
      <c r="I18" s="74" t="e">
        <f>G14-'Rutongo Mines'!#REF!</f>
        <v>#REF!</v>
      </c>
    </row>
    <row r="19" spans="1:9">
      <c r="A19" s="26">
        <v>2</v>
      </c>
      <c r="B19" s="27" t="s">
        <v>27</v>
      </c>
      <c r="C19" s="28" t="s">
        <v>63</v>
      </c>
      <c r="D19" s="29">
        <v>11</v>
      </c>
      <c r="E19" s="27">
        <f t="shared" ref="E19:E23" si="7">897000*D19</f>
        <v>9867000</v>
      </c>
      <c r="F19" s="27">
        <f t="shared" si="5"/>
        <v>1776060</v>
      </c>
      <c r="G19" s="18">
        <f t="shared" si="6"/>
        <v>11643060</v>
      </c>
    </row>
    <row r="20" spans="1:9">
      <c r="A20" s="26">
        <v>3</v>
      </c>
      <c r="B20" s="27" t="s">
        <v>64</v>
      </c>
      <c r="C20" s="28" t="s">
        <v>65</v>
      </c>
      <c r="D20" s="29">
        <v>10</v>
      </c>
      <c r="E20" s="27">
        <f t="shared" si="7"/>
        <v>8970000</v>
      </c>
      <c r="F20" s="27">
        <f t="shared" si="5"/>
        <v>1614600</v>
      </c>
      <c r="G20" s="18">
        <f t="shared" si="6"/>
        <v>10584600</v>
      </c>
    </row>
    <row r="21" spans="1:9">
      <c r="A21" s="26">
        <v>4</v>
      </c>
      <c r="B21" s="27" t="s">
        <v>28</v>
      </c>
      <c r="C21" s="28" t="s">
        <v>63</v>
      </c>
      <c r="D21" s="29">
        <v>11</v>
      </c>
      <c r="E21" s="27">
        <f t="shared" si="7"/>
        <v>9867000</v>
      </c>
      <c r="F21" s="27">
        <f t="shared" si="5"/>
        <v>1776060</v>
      </c>
      <c r="G21" s="18">
        <f t="shared" si="6"/>
        <v>11643060</v>
      </c>
    </row>
    <row r="22" spans="1:9">
      <c r="A22" s="26">
        <v>5</v>
      </c>
      <c r="B22" s="27" t="s">
        <v>29</v>
      </c>
      <c r="C22" s="28" t="s">
        <v>63</v>
      </c>
      <c r="D22" s="29">
        <v>11</v>
      </c>
      <c r="E22" s="27">
        <f t="shared" si="7"/>
        <v>9867000</v>
      </c>
      <c r="F22" s="27">
        <f t="shared" si="5"/>
        <v>1776060</v>
      </c>
      <c r="G22" s="18">
        <f t="shared" si="6"/>
        <v>11643060</v>
      </c>
    </row>
    <row r="23" spans="1:9">
      <c r="A23" s="26">
        <v>6</v>
      </c>
      <c r="B23" s="27" t="s">
        <v>30</v>
      </c>
      <c r="C23" s="28" t="s">
        <v>65</v>
      </c>
      <c r="D23" s="29">
        <v>10</v>
      </c>
      <c r="E23" s="27">
        <f t="shared" si="7"/>
        <v>8970000</v>
      </c>
      <c r="F23" s="27">
        <f t="shared" si="5"/>
        <v>1614600</v>
      </c>
      <c r="G23" s="18">
        <f t="shared" si="6"/>
        <v>10584600</v>
      </c>
    </row>
    <row r="24" spans="1:9">
      <c r="A24" s="35"/>
      <c r="B24" s="36"/>
      <c r="C24" s="72"/>
      <c r="D24" s="37"/>
      <c r="E24" s="36"/>
      <c r="F24" s="27"/>
      <c r="G24" s="18"/>
    </row>
    <row r="25" spans="1:9">
      <c r="A25" s="75"/>
      <c r="B25" s="76"/>
      <c r="C25" s="77" t="s">
        <v>66</v>
      </c>
      <c r="D25" s="78"/>
      <c r="E25" s="76"/>
      <c r="F25" s="79"/>
      <c r="G25" s="80"/>
    </row>
    <row r="26" spans="1:9">
      <c r="A26" s="35">
        <v>1</v>
      </c>
      <c r="B26" s="36" t="s">
        <v>31</v>
      </c>
      <c r="C26" s="72" t="s">
        <v>67</v>
      </c>
      <c r="D26" s="37"/>
      <c r="E26" s="36">
        <f>(897000/31)*11</f>
        <v>318290.32258064515</v>
      </c>
      <c r="F26" s="27">
        <f t="shared" si="5"/>
        <v>57292.258064516129</v>
      </c>
      <c r="G26" s="18">
        <f t="shared" si="6"/>
        <v>375582.58064516127</v>
      </c>
    </row>
    <row r="27" spans="1:9">
      <c r="A27" s="35">
        <v>3</v>
      </c>
      <c r="B27" s="36" t="s">
        <v>31</v>
      </c>
      <c r="C27" s="72" t="s">
        <v>68</v>
      </c>
      <c r="D27" s="37">
        <v>3</v>
      </c>
      <c r="E27" s="36">
        <f>897000*D27</f>
        <v>2691000</v>
      </c>
      <c r="F27" s="27">
        <f t="shared" si="5"/>
        <v>484380</v>
      </c>
      <c r="G27" s="18">
        <f t="shared" si="6"/>
        <v>3175380</v>
      </c>
    </row>
    <row r="28" spans="1:9">
      <c r="A28" s="35"/>
      <c r="B28" s="36"/>
      <c r="C28" s="72"/>
      <c r="D28" s="37"/>
      <c r="E28" s="36"/>
      <c r="F28" s="36"/>
      <c r="G28" s="73"/>
    </row>
    <row r="29" spans="1:9" ht="15" thickBot="1">
      <c r="A29" s="30"/>
      <c r="B29" s="31" t="s">
        <v>9</v>
      </c>
      <c r="C29" s="32"/>
      <c r="D29" s="33"/>
      <c r="E29" s="34">
        <f>SUM(E18:E28)</f>
        <v>60417290.322580643</v>
      </c>
      <c r="F29" s="34">
        <f>SUM(F18:F28)</f>
        <v>10875112.258064516</v>
      </c>
      <c r="G29" s="34">
        <f>SUM(G18:G28)</f>
        <v>71292402.580645159</v>
      </c>
    </row>
  </sheetData>
  <mergeCells count="2">
    <mergeCell ref="C3:D3"/>
    <mergeCell ref="C17:D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6D3744479C9148944BB548B745FA5C" ma:contentTypeVersion="5" ma:contentTypeDescription="Create a new document." ma:contentTypeScope="" ma:versionID="210fb52a0ea9e949a511f9fdfd91f07b">
  <xsd:schema xmlns:xsd="http://www.w3.org/2001/XMLSchema" xmlns:xs="http://www.w3.org/2001/XMLSchema" xmlns:p="http://schemas.microsoft.com/office/2006/metadata/properties" xmlns:ns3="b1f392af-e7c0-417f-9da4-6547085cd0f2" targetNamespace="http://schemas.microsoft.com/office/2006/metadata/properties" ma:root="true" ma:fieldsID="a66f5714f2e3b7358175aeabaff45b16" ns3:_="">
    <xsd:import namespace="b1f392af-e7c0-417f-9da4-6547085cd0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f392af-e7c0-417f-9da4-6547085cd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1f392af-e7c0-417f-9da4-6547085cd0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83E7F2-7366-4637-B910-27D405387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f392af-e7c0-417f-9da4-6547085cd0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19BC07-BFB6-4A03-AF11-29C6B03055BC}">
  <ds:schemaRefs>
    <ds:schemaRef ds:uri="http://purl.org/dc/dcmitype/"/>
    <ds:schemaRef ds:uri="b1f392af-e7c0-417f-9da4-6547085cd0f2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FA3ADA4-64B1-4BE7-B7C5-A6F4FBDE8A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MARKET FORCE</vt:lpstr>
      <vt:lpstr>PTS</vt:lpstr>
      <vt:lpstr>HIRE</vt:lpstr>
      <vt:lpstr>Trinity Nyakabingo</vt:lpstr>
      <vt:lpstr>Rutongo Mines</vt:lpstr>
      <vt:lpstr>Trinity Musha </vt:lpstr>
      <vt:lpstr>SUMMARY</vt:lpstr>
      <vt:lpstr>SKOL</vt:lpstr>
      <vt:lpstr>BILLINGS</vt:lpstr>
      <vt:lpstr>Sheet2</vt:lpstr>
      <vt:lpstr>Sheet4</vt:lpstr>
      <vt:lpstr>FRANCES</vt:lpstr>
      <vt:lpstr>SAWMILL EAST AFRICA Ltd</vt:lpstr>
      <vt:lpstr>BRITAM INSURANCE</vt:lpstr>
      <vt:lpstr>ADONAI LIMITED</vt:lpstr>
      <vt:lpstr>ATTRACTION TOURS AND TRANSPORT </vt:lpstr>
      <vt:lpstr>VINE PHARMACY</vt:lpstr>
      <vt:lpstr>I.H.S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Newell</dc:creator>
  <cp:lastModifiedBy>Alexis Nshimiyimana</cp:lastModifiedBy>
  <cp:lastPrinted>2024-11-07T10:43:20Z</cp:lastPrinted>
  <dcterms:created xsi:type="dcterms:W3CDTF">2021-12-21T10:46:15Z</dcterms:created>
  <dcterms:modified xsi:type="dcterms:W3CDTF">2025-12-08T14:07:19Z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0x010100916D3744479C9148944BB548B745FA5C</vt:lpwstr>
  </property>
</Properties>
</file>