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bookViews>
    <workbookView xWindow="-108" yWindow="-108" windowWidth="20736" windowHeight="11760" tabRatio="599" firstSheet="5" activeTab="7"/>
  </bookViews>
  <sheets>
    <sheet name="2019" sheetId="2" r:id="rId1"/>
    <sheet name="2020" sheetId="6" r:id="rId2"/>
    <sheet name="2021" sheetId="7" r:id="rId3"/>
    <sheet name="2022" sheetId="10" r:id="rId4"/>
    <sheet name="2023" sheetId="11" r:id="rId5"/>
    <sheet name="2024" sheetId="12" r:id="rId6"/>
    <sheet name="Chart of Accounts" sheetId="3" r:id="rId7"/>
    <sheet name="Cash Count" sheetId="5" r:id="rId8"/>
    <sheet name="Petty Cash request Details" sheetId="8" r:id="rId9"/>
    <sheet name="Sheet1" sheetId="9" r:id="rId10"/>
  </sheets>
  <definedNames>
    <definedName name="_xlnm._FilterDatabase" localSheetId="0" hidden="1">'2019'!$A$1:$Q$777</definedName>
    <definedName name="_xlnm._FilterDatabase" localSheetId="1" hidden="1">'2020'!$A$1:$Q$516</definedName>
    <definedName name="_xlnm._FilterDatabase" localSheetId="2" hidden="1">'2021'!$A$1:$N$1</definedName>
    <definedName name="_xlnm.Print_Area" localSheetId="0">'2019'!$C$1:$J$491</definedName>
    <definedName name="_xlnm.Print_Area" localSheetId="1">'2020'!$C$1:$J$1</definedName>
    <definedName name="_xlnm.Print_Area" localSheetId="7">'Cash Count'!$A$1:$I$35</definedName>
    <definedName name="_xlnm.Print_Area" localSheetId="8">'Petty Cash request Details'!$A$1:$I$36</definedName>
    <definedName name="_xlnm.Print_Titles" localSheetId="0">'2019'!$1:$1</definedName>
    <definedName name="_xlnm.Print_Titles" localSheetId="1">'2020'!$1:$1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" i="5" l="1"/>
  <c r="H86" i="12"/>
  <c r="H4" i="12"/>
  <c r="H5" i="12"/>
  <c r="H6" i="12"/>
  <c r="H7" i="12"/>
  <c r="H8" i="12" s="1"/>
  <c r="H9" i="12" s="1"/>
  <c r="H10" i="12" s="1"/>
  <c r="H11" i="12" s="1"/>
  <c r="H12" i="12" s="1"/>
  <c r="H13" i="12" s="1"/>
  <c r="H14" i="12" s="1"/>
  <c r="H15" i="12" s="1"/>
  <c r="H16" i="12" s="1"/>
  <c r="H17" i="12" s="1"/>
  <c r="H18" i="12" s="1"/>
  <c r="H19" i="12" s="1"/>
  <c r="H20" i="12" s="1"/>
  <c r="H21" i="12" s="1"/>
  <c r="H22" i="12" s="1"/>
  <c r="H23" i="12" s="1"/>
  <c r="H24" i="12" s="1"/>
  <c r="H25" i="12" s="1"/>
  <c r="H26" i="12" s="1"/>
  <c r="H27" i="12" s="1"/>
  <c r="H28" i="12" s="1"/>
  <c r="H29" i="12" s="1"/>
  <c r="H30" i="12" s="1"/>
  <c r="H31" i="12" s="1"/>
  <c r="H32" i="12" s="1"/>
  <c r="H33" i="12" s="1"/>
  <c r="H34" i="12" s="1"/>
  <c r="H35" i="12" s="1"/>
  <c r="H36" i="12" s="1"/>
  <c r="H37" i="12" s="1"/>
  <c r="H38" i="12" s="1"/>
  <c r="H39" i="12" s="1"/>
  <c r="H40" i="12" s="1"/>
  <c r="H41" i="12" s="1"/>
  <c r="H42" i="12" s="1"/>
  <c r="H43" i="12" s="1"/>
  <c r="H44" i="12" s="1"/>
  <c r="H45" i="12" s="1"/>
  <c r="H46" i="12" s="1"/>
  <c r="H47" i="12" s="1"/>
  <c r="H48" i="12" s="1"/>
  <c r="H49" i="12" s="1"/>
  <c r="H50" i="12" s="1"/>
  <c r="H51" i="12" s="1"/>
  <c r="H52" i="12" s="1"/>
  <c r="H53" i="12" s="1"/>
  <c r="H54" i="12" s="1"/>
  <c r="H55" i="12" s="1"/>
  <c r="H56" i="12" s="1"/>
  <c r="H57" i="12" s="1"/>
  <c r="H58" i="12" s="1"/>
  <c r="H59" i="12" s="1"/>
  <c r="H60" i="12" s="1"/>
  <c r="H61" i="12" s="1"/>
  <c r="H62" i="12" s="1"/>
  <c r="H63" i="12" s="1"/>
  <c r="H64" i="12" s="1"/>
  <c r="H65" i="12" s="1"/>
  <c r="H66" i="12" s="1"/>
  <c r="H67" i="12" s="1"/>
  <c r="H68" i="12" s="1"/>
  <c r="H69" i="12" s="1"/>
  <c r="H70" i="12" s="1"/>
  <c r="H71" i="12" s="1"/>
  <c r="H72" i="12" s="1"/>
  <c r="H73" i="12" s="1"/>
  <c r="H74" i="12" s="1"/>
  <c r="H75" i="12" s="1"/>
  <c r="H76" i="12" s="1"/>
  <c r="H77" i="12" s="1"/>
  <c r="H78" i="12" s="1"/>
  <c r="H79" i="12" s="1"/>
  <c r="H80" i="12" s="1"/>
  <c r="H81" i="12" s="1"/>
  <c r="H82" i="12" s="1"/>
  <c r="H83" i="12" s="1"/>
  <c r="H84" i="12" s="1"/>
  <c r="H85" i="12" s="1"/>
  <c r="H87" i="12" s="1"/>
  <c r="H88" i="12" s="1"/>
  <c r="H89" i="12" s="1"/>
  <c r="H90" i="12" s="1"/>
  <c r="H91" i="12" s="1"/>
  <c r="H92" i="12" s="1"/>
  <c r="H93" i="12" s="1"/>
  <c r="H94" i="12" s="1"/>
  <c r="H95" i="12" s="1"/>
  <c r="H96" i="12" s="1"/>
  <c r="H97" i="12" s="1"/>
  <c r="H98" i="12" s="1"/>
  <c r="H99" i="12" s="1"/>
  <c r="H100" i="12" s="1"/>
  <c r="H101" i="12" s="1"/>
  <c r="H102" i="12" s="1"/>
  <c r="H103" i="12" s="1"/>
  <c r="H104" i="12" s="1"/>
  <c r="H105" i="12" s="1"/>
  <c r="H106" i="12" s="1"/>
  <c r="H107" i="12" s="1"/>
  <c r="H108" i="12" s="1"/>
  <c r="H109" i="12" s="1"/>
  <c r="H110" i="12" s="1"/>
  <c r="H111" i="12" s="1"/>
  <c r="H112" i="12" s="1"/>
  <c r="H113" i="12" s="1"/>
  <c r="H114" i="12" s="1"/>
  <c r="H115" i="12" s="1"/>
  <c r="H116" i="12" s="1"/>
  <c r="H117" i="12" s="1"/>
  <c r="H118" i="12" s="1"/>
  <c r="H119" i="12" s="1"/>
  <c r="H120" i="12" s="1"/>
  <c r="H121" i="12" s="1"/>
  <c r="H122" i="12" s="1"/>
  <c r="H123" i="12" s="1"/>
  <c r="H124" i="12" s="1"/>
  <c r="H125" i="12" s="1"/>
  <c r="H126" i="12" s="1"/>
  <c r="H127" i="12" s="1"/>
  <c r="H128" i="12" s="1"/>
  <c r="H129" i="12" s="1"/>
  <c r="H130" i="12" s="1"/>
  <c r="H131" i="12" s="1"/>
  <c r="H132" i="12" s="1"/>
  <c r="H133" i="12" s="1"/>
  <c r="H134" i="12" s="1"/>
  <c r="H135" i="12" s="1"/>
  <c r="H136" i="12" s="1"/>
  <c r="H137" i="12" s="1"/>
  <c r="H138" i="12" s="1"/>
  <c r="H139" i="12" s="1"/>
  <c r="H140" i="12" s="1"/>
  <c r="H141" i="12" s="1"/>
  <c r="H142" i="12" s="1"/>
  <c r="H143" i="12" s="1"/>
  <c r="H144" i="12" s="1"/>
  <c r="H145" i="12" s="1"/>
  <c r="H146" i="12" s="1"/>
  <c r="H147" i="12" s="1"/>
  <c r="H148" i="12" s="1"/>
  <c r="H149" i="12" s="1"/>
  <c r="H150" i="12" s="1"/>
  <c r="H151" i="12" s="1"/>
  <c r="H152" i="12" s="1"/>
  <c r="H153" i="12" s="1"/>
  <c r="H154" i="12" s="1"/>
  <c r="H155" i="12" s="1"/>
  <c r="H156" i="12" s="1"/>
  <c r="H157" i="12" s="1"/>
  <c r="H158" i="12" s="1"/>
  <c r="H159" i="12" s="1"/>
  <c r="H160" i="12" s="1"/>
  <c r="H161" i="12" s="1"/>
  <c r="H162" i="12" s="1"/>
  <c r="H163" i="12" s="1"/>
  <c r="H164" i="12" s="1"/>
  <c r="H165" i="12" s="1"/>
  <c r="H166" i="12" s="1"/>
  <c r="H3" i="12"/>
  <c r="F17" i="5" l="1"/>
  <c r="F26" i="8" l="1"/>
  <c r="F28" i="8" s="1"/>
  <c r="H3" i="10" l="1"/>
  <c r="H4" i="10" l="1"/>
  <c r="H5" i="10" s="1"/>
  <c r="H6" i="10" s="1"/>
  <c r="H7" i="10" s="1"/>
  <c r="H8" i="10" s="1"/>
  <c r="H9" i="10" s="1"/>
  <c r="H10" i="10" s="1"/>
  <c r="H11" i="10" s="1"/>
  <c r="H12" i="10" s="1"/>
  <c r="H13" i="10" s="1"/>
  <c r="H14" i="10" s="1"/>
  <c r="H15" i="10" s="1"/>
  <c r="H16" i="10" s="1"/>
  <c r="H17" i="10" s="1"/>
  <c r="H18" i="10" s="1"/>
  <c r="H19" i="10" s="1"/>
  <c r="H20" i="10" s="1"/>
  <c r="H21" i="10" s="1"/>
  <c r="H22" i="10" s="1"/>
  <c r="H23" i="10" s="1"/>
  <c r="H24" i="10" s="1"/>
  <c r="H25" i="10" s="1"/>
  <c r="H26" i="10" s="1"/>
  <c r="H27" i="10" s="1"/>
  <c r="H28" i="10" s="1"/>
  <c r="H29" i="10" s="1"/>
  <c r="H30" i="10" s="1"/>
  <c r="H31" i="10" s="1"/>
  <c r="H32" i="10" s="1"/>
  <c r="H33" i="10" s="1"/>
  <c r="H34" i="10" s="1"/>
  <c r="H35" i="10" s="1"/>
  <c r="H36" i="10" s="1"/>
  <c r="H37" i="10" s="1"/>
  <c r="H38" i="10" s="1"/>
  <c r="H39" i="10" s="1"/>
  <c r="H40" i="10" s="1"/>
  <c r="H41" i="10" s="1"/>
  <c r="H42" i="10" s="1"/>
  <c r="H43" i="10" s="1"/>
  <c r="H44" i="10" s="1"/>
  <c r="H45" i="10" s="1"/>
  <c r="H46" i="10" s="1"/>
  <c r="H47" i="10" s="1"/>
  <c r="H48" i="10" s="1"/>
  <c r="H49" i="10" s="1"/>
  <c r="H50" i="10" s="1"/>
  <c r="H51" i="10" s="1"/>
  <c r="H52" i="10" s="1"/>
  <c r="H53" i="10" s="1"/>
  <c r="H54" i="10" s="1"/>
  <c r="H55" i="10" s="1"/>
  <c r="H56" i="10" s="1"/>
  <c r="H57" i="10" s="1"/>
  <c r="H58" i="10" s="1"/>
  <c r="H59" i="10" s="1"/>
  <c r="H60" i="10" s="1"/>
  <c r="H61" i="10" s="1"/>
  <c r="H62" i="10" s="1"/>
  <c r="H63" i="10" s="1"/>
  <c r="H64" i="10" s="1"/>
  <c r="H65" i="10" s="1"/>
  <c r="H66" i="10" s="1"/>
  <c r="H67" i="10" s="1"/>
  <c r="H68" i="10" s="1"/>
  <c r="H69" i="10" s="1"/>
  <c r="H70" i="10" s="1"/>
  <c r="H71" i="10" s="1"/>
  <c r="H72" i="10" s="1"/>
  <c r="H73" i="10" s="1"/>
  <c r="H74" i="10" l="1"/>
  <c r="H75" i="10" s="1"/>
  <c r="H76" i="10" s="1"/>
  <c r="H77" i="10" s="1"/>
  <c r="H78" i="10" s="1"/>
  <c r="H79" i="10" s="1"/>
  <c r="H80" i="10" s="1"/>
  <c r="H81" i="10" s="1"/>
  <c r="H82" i="10" s="1"/>
  <c r="H83" i="10" s="1"/>
  <c r="H84" i="10" s="1"/>
  <c r="H85" i="10" s="1"/>
  <c r="H86" i="10" s="1"/>
  <c r="H87" i="10" s="1"/>
  <c r="H88" i="10" s="1"/>
  <c r="H89" i="10" s="1"/>
  <c r="H90" i="10" s="1"/>
  <c r="H91" i="10" s="1"/>
  <c r="H92" i="10" s="1"/>
  <c r="H93" i="10" s="1"/>
  <c r="H94" i="10" s="1"/>
  <c r="H95" i="10" s="1"/>
  <c r="H96" i="10" s="1"/>
  <c r="H97" i="10" s="1"/>
  <c r="H98" i="10" s="1"/>
  <c r="H99" i="10" s="1"/>
  <c r="H100" i="10" s="1"/>
  <c r="H101" i="10" s="1"/>
  <c r="H102" i="10" s="1"/>
  <c r="H103" i="10" s="1"/>
  <c r="H104" i="10" s="1"/>
  <c r="H105" i="10" s="1"/>
  <c r="H106" i="10" s="1"/>
  <c r="H107" i="10" s="1"/>
  <c r="H108" i="10" s="1"/>
  <c r="H109" i="10" s="1"/>
  <c r="H110" i="10" s="1"/>
  <c r="H111" i="10" s="1"/>
  <c r="H112" i="10" s="1"/>
  <c r="H113" i="10" s="1"/>
  <c r="H114" i="10" s="1"/>
  <c r="H115" i="10" s="1"/>
  <c r="H116" i="10" s="1"/>
  <c r="H117" i="10" s="1"/>
  <c r="H118" i="10" s="1"/>
  <c r="H119" i="10" s="1"/>
  <c r="H120" i="10" s="1"/>
  <c r="H121" i="10" s="1"/>
  <c r="H122" i="10" s="1"/>
  <c r="H123" i="10" s="1"/>
  <c r="H124" i="10" s="1"/>
  <c r="H125" i="10" s="1"/>
  <c r="H126" i="10" s="1"/>
  <c r="H127" i="10" s="1"/>
  <c r="H128" i="10" s="1"/>
  <c r="H129" i="10" s="1"/>
  <c r="H130" i="10" s="1"/>
  <c r="H131" i="10" s="1"/>
  <c r="H132" i="10" s="1"/>
  <c r="H133" i="10" s="1"/>
  <c r="H134" i="10" s="1"/>
  <c r="H135" i="10" s="1"/>
  <c r="H136" i="10" s="1"/>
  <c r="H137" i="10" s="1"/>
  <c r="H138" i="10" s="1"/>
  <c r="H139" i="10" s="1"/>
  <c r="H140" i="10" s="1"/>
  <c r="H141" i="10" s="1"/>
  <c r="H142" i="10" s="1"/>
  <c r="H143" i="10" s="1"/>
  <c r="H144" i="10" s="1"/>
  <c r="H145" i="10" s="1"/>
  <c r="H146" i="10" s="1"/>
  <c r="H147" i="10" s="1"/>
  <c r="H148" i="10" s="1"/>
  <c r="H149" i="10" s="1"/>
  <c r="H150" i="10" s="1"/>
  <c r="H151" i="10" s="1"/>
  <c r="H152" i="10" s="1"/>
  <c r="H153" i="10" s="1"/>
  <c r="H154" i="10" s="1"/>
  <c r="H155" i="10" s="1"/>
  <c r="H156" i="10" l="1"/>
  <c r="H157" i="10" s="1"/>
  <c r="H158" i="10" s="1"/>
  <c r="H159" i="10" s="1"/>
  <c r="H160" i="10" s="1"/>
  <c r="H161" i="10" s="1"/>
  <c r="H162" i="10" s="1"/>
  <c r="H163" i="10" s="1"/>
  <c r="H164" i="10" s="1"/>
  <c r="H165" i="10" s="1"/>
  <c r="H166" i="10" s="1"/>
  <c r="H167" i="10" s="1"/>
  <c r="H168" i="10" s="1"/>
  <c r="H169" i="10" s="1"/>
  <c r="H170" i="10" s="1"/>
  <c r="H171" i="10" s="1"/>
  <c r="H172" i="10" s="1"/>
  <c r="H173" i="10" s="1"/>
  <c r="H174" i="10" s="1"/>
  <c r="H175" i="10" s="1"/>
  <c r="H176" i="10" s="1"/>
  <c r="H177" i="10" s="1"/>
  <c r="H178" i="10" s="1"/>
  <c r="H179" i="10" s="1"/>
  <c r="H180" i="10" s="1"/>
  <c r="H181" i="10" s="1"/>
  <c r="H182" i="10" s="1"/>
  <c r="H183" i="10" s="1"/>
  <c r="H184" i="10" s="1"/>
  <c r="H185" i="10" s="1"/>
  <c r="H186" i="10" s="1"/>
  <c r="H187" i="10" s="1"/>
  <c r="H188" i="10" s="1"/>
  <c r="H189" i="10" s="1"/>
  <c r="H190" i="10" s="1"/>
  <c r="H191" i="10" s="1"/>
  <c r="H192" i="10" s="1"/>
  <c r="H193" i="10" s="1"/>
  <c r="H194" i="10" s="1"/>
  <c r="H195" i="10" s="1"/>
  <c r="H196" i="10" s="1"/>
  <c r="H197" i="10" s="1"/>
  <c r="H198" i="10" s="1"/>
  <c r="H199" i="10" s="1"/>
  <c r="H200" i="10" s="1"/>
  <c r="H201" i="10" s="1"/>
  <c r="H202" i="10" s="1"/>
  <c r="H203" i="10" s="1"/>
  <c r="D31" i="9"/>
  <c r="H204" i="10" l="1"/>
  <c r="H205" i="10" s="1"/>
  <c r="H206" i="10" s="1"/>
  <c r="H207" i="10" s="1"/>
  <c r="H208" i="10" s="1"/>
  <c r="H209" i="10" s="1"/>
  <c r="H210" i="10" s="1"/>
  <c r="H211" i="10" s="1"/>
  <c r="H212" i="10" s="1"/>
  <c r="H213" i="10" s="1"/>
  <c r="H214" i="10" s="1"/>
  <c r="H215" i="10" s="1"/>
  <c r="H216" i="10" s="1"/>
  <c r="H217" i="10" s="1"/>
  <c r="H218" i="10" s="1"/>
  <c r="H219" i="10" s="1"/>
  <c r="H220" i="10" s="1"/>
  <c r="H221" i="10" s="1"/>
  <c r="H222" i="10" s="1"/>
  <c r="H223" i="10" s="1"/>
  <c r="H224" i="10" s="1"/>
  <c r="F16" i="5"/>
  <c r="F18" i="5"/>
  <c r="F15" i="5"/>
  <c r="F14" i="5"/>
  <c r="F12" i="5"/>
  <c r="F11" i="5"/>
  <c r="F10" i="5"/>
  <c r="H225" i="10" l="1"/>
  <c r="H226" i="10" s="1"/>
  <c r="H227" i="10" s="1"/>
  <c r="H228" i="10" s="1"/>
  <c r="H229" i="10" s="1"/>
  <c r="H230" i="10" s="1"/>
  <c r="H231" i="10" s="1"/>
  <c r="H232" i="10" s="1"/>
  <c r="H233" i="10" s="1"/>
  <c r="H234" i="10" s="1"/>
  <c r="H235" i="10" s="1"/>
  <c r="H236" i="10" s="1"/>
  <c r="H237" i="10" s="1"/>
  <c r="H238" i="10" s="1"/>
  <c r="H239" i="10" s="1"/>
  <c r="H240" i="10" s="1"/>
  <c r="H241" i="10" s="1"/>
  <c r="H242" i="10" s="1"/>
  <c r="H243" i="10" s="1"/>
  <c r="H244" i="10" s="1"/>
  <c r="H245" i="10" s="1"/>
  <c r="H246" i="10" s="1"/>
  <c r="H247" i="10" s="1"/>
  <c r="H248" i="10" s="1"/>
  <c r="H249" i="10" s="1"/>
  <c r="H250" i="10" s="1"/>
  <c r="H251" i="10" s="1"/>
  <c r="H252" i="10" s="1"/>
  <c r="H253" i="10" s="1"/>
  <c r="H254" i="10" s="1"/>
  <c r="H255" i="10" s="1"/>
  <c r="H256" i="10" s="1"/>
  <c r="H257" i="10" s="1"/>
  <c r="H258" i="10" s="1"/>
  <c r="H259" i="10" s="1"/>
  <c r="H260" i="10" s="1"/>
  <c r="H261" i="10" s="1"/>
  <c r="H262" i="10" s="1"/>
  <c r="H263" i="10" s="1"/>
  <c r="H264" i="10" s="1"/>
  <c r="H265" i="10" s="1"/>
  <c r="H266" i="10" s="1"/>
  <c r="H267" i="10" s="1"/>
  <c r="E30" i="8"/>
  <c r="H268" i="10" l="1"/>
  <c r="H269" i="10" s="1"/>
  <c r="H270" i="10" s="1"/>
  <c r="H271" i="10" s="1"/>
  <c r="H272" i="10" s="1"/>
  <c r="H273" i="10" s="1"/>
  <c r="H274" i="10" s="1"/>
  <c r="H275" i="10" s="1"/>
  <c r="H276" i="10" s="1"/>
  <c r="H277" i="10" s="1"/>
  <c r="H278" i="10" s="1"/>
  <c r="H279" i="10" s="1"/>
  <c r="H280" i="10" s="1"/>
  <c r="H281" i="10" s="1"/>
  <c r="H282" i="10" s="1"/>
  <c r="H283" i="10" s="1"/>
  <c r="H284" i="10" s="1"/>
  <c r="H285" i="10" s="1"/>
  <c r="H286" i="10" s="1"/>
  <c r="H287" i="10" s="1"/>
  <c r="H288" i="10" s="1"/>
  <c r="H289" i="10" s="1"/>
  <c r="H290" i="10" s="1"/>
  <c r="H291" i="10" s="1"/>
  <c r="H292" i="10" s="1"/>
  <c r="H293" i="10" s="1"/>
  <c r="H294" i="10" s="1"/>
  <c r="H295" i="10" s="1"/>
  <c r="H296" i="10" s="1"/>
  <c r="H297" i="10" s="1"/>
  <c r="H298" i="10" s="1"/>
  <c r="H299" i="10" s="1"/>
  <c r="H300" i="10" s="1"/>
  <c r="H301" i="10" s="1"/>
  <c r="H302" i="10" s="1"/>
  <c r="H303" i="10" s="1"/>
  <c r="H304" i="10" s="1"/>
  <c r="H305" i="10" s="1"/>
  <c r="H306" i="10" s="1"/>
  <c r="H307" i="10" s="1"/>
  <c r="H308" i="10" s="1"/>
  <c r="H309" i="10" s="1"/>
  <c r="H310" i="10" s="1"/>
  <c r="H311" i="10" s="1"/>
  <c r="H312" i="10" s="1"/>
  <c r="H313" i="10" s="1"/>
  <c r="H314" i="10" s="1"/>
  <c r="H315" i="10" s="1"/>
  <c r="H316" i="10" s="1"/>
  <c r="H317" i="10" s="1"/>
  <c r="H318" i="10" s="1"/>
  <c r="H319" i="10" s="1"/>
  <c r="H320" i="10" s="1"/>
  <c r="H321" i="10" s="1"/>
  <c r="H322" i="10" s="1"/>
  <c r="H323" i="10" s="1"/>
  <c r="H324" i="10" s="1"/>
  <c r="H325" i="10" s="1"/>
  <c r="H326" i="10" s="1"/>
  <c r="H327" i="10" s="1"/>
  <c r="H328" i="10" s="1"/>
  <c r="H329" i="10" s="1"/>
  <c r="H330" i="10" s="1"/>
  <c r="H331" i="10" s="1"/>
  <c r="J3" i="6"/>
  <c r="H332" i="10" l="1"/>
  <c r="H333" i="10" s="1"/>
  <c r="H334" i="10" s="1"/>
  <c r="H335" i="10" s="1"/>
  <c r="H336" i="10" s="1"/>
  <c r="H337" i="10" s="1"/>
  <c r="H338" i="10" s="1"/>
  <c r="H339" i="10" s="1"/>
  <c r="H340" i="10" s="1"/>
  <c r="H341" i="10" s="1"/>
  <c r="H342" i="10" s="1"/>
  <c r="H343" i="10" s="1"/>
  <c r="H344" i="10" s="1"/>
  <c r="H345" i="10" s="1"/>
  <c r="H346" i="10" s="1"/>
  <c r="H347" i="10" s="1"/>
  <c r="H348" i="10" s="1"/>
  <c r="H349" i="10" s="1"/>
  <c r="H350" i="10" s="1"/>
  <c r="H351" i="10" s="1"/>
  <c r="H352" i="10" s="1"/>
  <c r="H353" i="10" s="1"/>
  <c r="H354" i="10" s="1"/>
  <c r="H355" i="10" s="1"/>
  <c r="H356" i="10" s="1"/>
  <c r="H357" i="10" s="1"/>
  <c r="H358" i="10" s="1"/>
  <c r="H359" i="10" s="1"/>
  <c r="H360" i="10" s="1"/>
  <c r="H361" i="10" s="1"/>
  <c r="H362" i="10" s="1"/>
  <c r="H363" i="10" s="1"/>
  <c r="H364" i="10" s="1"/>
  <c r="H365" i="10" s="1"/>
  <c r="H366" i="10" s="1"/>
  <c r="H367" i="10" s="1"/>
  <c r="H368" i="10" s="1"/>
  <c r="H369" i="10" s="1"/>
  <c r="H370" i="10" s="1"/>
  <c r="H371" i="10" s="1"/>
  <c r="H372" i="10" s="1"/>
  <c r="H373" i="10" s="1"/>
  <c r="H374" i="10" s="1"/>
  <c r="H375" i="10" s="1"/>
  <c r="H376" i="10" s="1"/>
  <c r="H377" i="10" s="1"/>
  <c r="H378" i="10" s="1"/>
  <c r="H379" i="10" s="1"/>
  <c r="H380" i="10" s="1"/>
  <c r="H381" i="10" s="1"/>
  <c r="H382" i="10" s="1"/>
  <c r="H383" i="10" s="1"/>
  <c r="H384" i="10" s="1"/>
  <c r="H385" i="10" s="1"/>
  <c r="H386" i="10" s="1"/>
  <c r="H387" i="10" s="1"/>
  <c r="H388" i="10" s="1"/>
  <c r="H389" i="10" s="1"/>
  <c r="H390" i="10" s="1"/>
  <c r="H391" i="10" s="1"/>
  <c r="H392" i="10" s="1"/>
  <c r="H393" i="10" s="1"/>
  <c r="H394" i="10" s="1"/>
  <c r="H395" i="10" s="1"/>
  <c r="H396" i="10" s="1"/>
  <c r="H397" i="10" s="1"/>
  <c r="H398" i="10" s="1"/>
  <c r="H399" i="10" s="1"/>
  <c r="H400" i="10" s="1"/>
  <c r="H401" i="10" s="1"/>
  <c r="H402" i="10" l="1"/>
  <c r="H403" i="10" s="1"/>
  <c r="A15" i="6"/>
  <c r="A24" i="6"/>
  <c r="A49" i="6"/>
  <c r="A51" i="6"/>
  <c r="A53" i="6"/>
  <c r="A55" i="6"/>
  <c r="A57" i="6"/>
  <c r="A70" i="6"/>
  <c r="A77" i="6"/>
  <c r="A78" i="6"/>
  <c r="A95" i="6"/>
  <c r="A96" i="6"/>
  <c r="A111" i="6"/>
  <c r="A175" i="6"/>
  <c r="A191" i="6"/>
  <c r="A199" i="6"/>
  <c r="A200" i="6"/>
  <c r="B200" i="6"/>
  <c r="B199" i="6"/>
  <c r="B191" i="6"/>
  <c r="M182" i="6"/>
  <c r="M183" i="6" s="1"/>
  <c r="M184" i="6" s="1"/>
  <c r="B175" i="6"/>
  <c r="L130" i="6"/>
  <c r="L122" i="6"/>
  <c r="L124" i="6" s="1"/>
  <c r="B111" i="6"/>
  <c r="B96" i="6"/>
  <c r="B95" i="6"/>
  <c r="B78" i="6"/>
  <c r="B77" i="6"/>
  <c r="B70" i="6"/>
  <c r="B57" i="6"/>
  <c r="B55" i="6"/>
  <c r="B53" i="6"/>
  <c r="B51" i="6"/>
  <c r="B49" i="6"/>
  <c r="B24" i="6"/>
  <c r="B15" i="6"/>
  <c r="B777" i="2"/>
  <c r="A777" i="2"/>
  <c r="B747" i="2"/>
  <c r="A747" i="2"/>
  <c r="B745" i="2"/>
  <c r="A745" i="2"/>
  <c r="B738" i="2"/>
  <c r="A738" i="2"/>
  <c r="B737" i="2"/>
  <c r="A737" i="2"/>
  <c r="B720" i="2"/>
  <c r="A720" i="2"/>
  <c r="B719" i="2"/>
  <c r="A719" i="2"/>
  <c r="B701" i="2"/>
  <c r="A701" i="2"/>
  <c r="B697" i="2"/>
  <c r="A697" i="2"/>
  <c r="B692" i="2"/>
  <c r="A692" i="2"/>
  <c r="B682" i="2"/>
  <c r="A682" i="2"/>
  <c r="B656" i="2"/>
  <c r="A656" i="2"/>
  <c r="B653" i="2"/>
  <c r="A653" i="2"/>
  <c r="H404" i="10" l="1"/>
  <c r="H405" i="10" s="1"/>
  <c r="H406" i="10" s="1"/>
  <c r="H407" i="10" s="1"/>
  <c r="H408" i="10" s="1"/>
  <c r="H409" i="10" s="1"/>
  <c r="H410" i="10" s="1"/>
  <c r="H411" i="10" s="1"/>
  <c r="H412" i="10" s="1"/>
  <c r="H413" i="10" s="1"/>
  <c r="H414" i="10" s="1"/>
  <c r="H415" i="10" s="1"/>
  <c r="H416" i="10" s="1"/>
  <c r="H417" i="10" s="1"/>
  <c r="H418" i="10" s="1"/>
  <c r="H419" i="10" s="1"/>
  <c r="H420" i="10" s="1"/>
  <c r="H421" i="10" s="1"/>
  <c r="H422" i="10" s="1"/>
  <c r="H423" i="10" s="1"/>
  <c r="H424" i="10" s="1"/>
  <c r="H425" i="10" s="1"/>
  <c r="H426" i="10" s="1"/>
  <c r="H427" i="10" s="1"/>
  <c r="H428" i="10" s="1"/>
  <c r="H429" i="10" s="1"/>
  <c r="H430" i="10" s="1"/>
  <c r="H431" i="10" s="1"/>
  <c r="H432" i="10" s="1"/>
  <c r="H433" i="10" s="1"/>
  <c r="H434" i="10" s="1"/>
  <c r="H435" i="10" s="1"/>
  <c r="N182" i="6"/>
  <c r="H436" i="10" l="1"/>
  <c r="H437" i="10" s="1"/>
  <c r="H438" i="10" s="1"/>
  <c r="H439" i="10" s="1"/>
  <c r="H440" i="10" s="1"/>
  <c r="H441" i="10" s="1"/>
  <c r="H442" i="10" s="1"/>
  <c r="H443" i="10" s="1"/>
  <c r="H444" i="10" s="1"/>
  <c r="H445" i="10" s="1"/>
  <c r="H446" i="10" s="1"/>
  <c r="H447" i="10" s="1"/>
  <c r="H448" i="10" s="1"/>
  <c r="H449" i="10" s="1"/>
  <c r="H450" i="10" s="1"/>
  <c r="H451" i="10" s="1"/>
  <c r="H452" i="10" s="1"/>
  <c r="H453" i="10" s="1"/>
  <c r="H454" i="10" s="1"/>
  <c r="H455" i="10" s="1"/>
  <c r="H456" i="10" s="1"/>
  <c r="H457" i="10" s="1"/>
  <c r="H458" i="10" s="1"/>
  <c r="H459" i="10" s="1"/>
  <c r="H460" i="10" s="1"/>
  <c r="H461" i="10" s="1"/>
  <c r="H462" i="10" s="1"/>
  <c r="H463" i="10" s="1"/>
  <c r="H464" i="10" s="1"/>
  <c r="H465" i="10" s="1"/>
  <c r="H466" i="10" s="1"/>
  <c r="H467" i="10" s="1"/>
  <c r="H468" i="10" s="1"/>
  <c r="H469" i="10" s="1"/>
  <c r="H470" i="10" s="1"/>
  <c r="H471" i="10" s="1"/>
  <c r="H472" i="10" s="1"/>
  <c r="H473" i="10" s="1"/>
  <c r="H474" i="10" s="1"/>
  <c r="H475" i="10" s="1"/>
  <c r="H476" i="10" s="1"/>
  <c r="F13" i="5"/>
  <c r="F19" i="5" s="1"/>
  <c r="H477" i="10" l="1"/>
  <c r="H478" i="10" s="1"/>
  <c r="H479" i="10" s="1"/>
  <c r="H480" i="10" s="1"/>
  <c r="H481" i="10" s="1"/>
  <c r="H482" i="10" s="1"/>
  <c r="H483" i="10" s="1"/>
  <c r="H484" i="10" s="1"/>
  <c r="H485" i="10" s="1"/>
  <c r="H486" i="10" s="1"/>
  <c r="H487" i="10" s="1"/>
  <c r="H488" i="10" s="1"/>
  <c r="H489" i="10" s="1"/>
  <c r="H490" i="10" s="1"/>
  <c r="H491" i="10" s="1"/>
  <c r="H492" i="10" s="1"/>
  <c r="H493" i="10" s="1"/>
  <c r="H494" i="10" s="1"/>
  <c r="H495" i="10" s="1"/>
  <c r="H496" i="10" s="1"/>
  <c r="H497" i="10" s="1"/>
  <c r="H498" i="10" s="1"/>
  <c r="H499" i="10" s="1"/>
  <c r="H500" i="10" s="1"/>
  <c r="H501" i="10" s="1"/>
  <c r="H502" i="10" s="1"/>
  <c r="H503" i="10" s="1"/>
  <c r="H504" i="10" s="1"/>
  <c r="H505" i="10" s="1"/>
  <c r="H506" i="10" s="1"/>
  <c r="H507" i="10" s="1"/>
  <c r="H508" i="10" s="1"/>
  <c r="H509" i="10" s="1"/>
  <c r="H510" i="10" s="1"/>
  <c r="H511" i="10" s="1"/>
  <c r="H512" i="10" s="1"/>
  <c r="H513" i="10" s="1"/>
  <c r="H514" i="10" s="1"/>
  <c r="H515" i="10" s="1"/>
  <c r="H516" i="10" s="1"/>
  <c r="H517" i="10" s="1"/>
  <c r="H518" i="10" s="1"/>
  <c r="H519" i="10" s="1"/>
  <c r="H520" i="10" s="1"/>
  <c r="H521" i="10" s="1"/>
  <c r="H522" i="10" s="1"/>
  <c r="H523" i="10" s="1"/>
  <c r="H524" i="10" s="1"/>
  <c r="H525" i="10" s="1"/>
  <c r="H526" i="10" s="1"/>
  <c r="H527" i="10" s="1"/>
  <c r="H528" i="10" s="1"/>
  <c r="H529" i="10" s="1"/>
  <c r="H530" i="10" s="1"/>
  <c r="H531" i="10" s="1"/>
  <c r="H532" i="10" s="1"/>
  <c r="H533" i="10" s="1"/>
  <c r="H534" i="10" s="1"/>
  <c r="H535" i="10" s="1"/>
  <c r="H536" i="10" s="1"/>
  <c r="H537" i="10" s="1"/>
  <c r="H538" i="10" s="1"/>
  <c r="H539" i="10" s="1"/>
  <c r="J4" i="6"/>
  <c r="J5" i="6" s="1"/>
  <c r="J6" i="6" s="1"/>
  <c r="J7" i="6" s="1"/>
  <c r="J8" i="6" s="1"/>
  <c r="J9" i="6" s="1"/>
  <c r="J10" i="6" s="1"/>
  <c r="J11" i="6" s="1"/>
  <c r="J12" i="6" s="1"/>
  <c r="J13" i="6" s="1"/>
  <c r="J14" i="6" s="1"/>
  <c r="J15" i="6" s="1"/>
  <c r="J16" i="6" s="1"/>
  <c r="J17" i="6" s="1"/>
  <c r="J18" i="6" s="1"/>
  <c r="J19" i="6" s="1"/>
  <c r="J20" i="6" s="1"/>
  <c r="J21" i="6" s="1"/>
  <c r="J22" i="6" s="1"/>
  <c r="J23" i="6" s="1"/>
  <c r="J24" i="6" s="1"/>
  <c r="J25" i="6" s="1"/>
  <c r="J26" i="6" s="1"/>
  <c r="J27" i="6" s="1"/>
  <c r="J28" i="6" s="1"/>
  <c r="J29" i="6" s="1"/>
  <c r="J30" i="6" s="1"/>
  <c r="J31" i="6" s="1"/>
  <c r="J32" i="6" s="1"/>
  <c r="J33" i="6" s="1"/>
  <c r="J34" i="6" s="1"/>
  <c r="J35" i="6" s="1"/>
  <c r="J36" i="6" s="1"/>
  <c r="J37" i="6" s="1"/>
  <c r="J38" i="6" s="1"/>
  <c r="J39" i="6" s="1"/>
  <c r="J40" i="6" s="1"/>
  <c r="J41" i="6" s="1"/>
  <c r="J42" i="6" s="1"/>
  <c r="J43" i="6" s="1"/>
  <c r="J44" i="6" s="1"/>
  <c r="J45" i="6" s="1"/>
  <c r="J46" i="6" s="1"/>
  <c r="J47" i="6" s="1"/>
  <c r="J48" i="6" s="1"/>
  <c r="J49" i="6" s="1"/>
  <c r="J50" i="6" s="1"/>
  <c r="H540" i="10" l="1"/>
  <c r="H541" i="10" s="1"/>
  <c r="H542" i="10" s="1"/>
  <c r="H543" i="10" s="1"/>
  <c r="H544" i="10" s="1"/>
  <c r="H545" i="10" s="1"/>
  <c r="H546" i="10" s="1"/>
  <c r="H547" i="10" s="1"/>
  <c r="H548" i="10" s="1"/>
  <c r="H549" i="10" s="1"/>
  <c r="H550" i="10" s="1"/>
  <c r="H551" i="10" s="1"/>
  <c r="H552" i="10" s="1"/>
  <c r="H553" i="10" s="1"/>
  <c r="H554" i="10" s="1"/>
  <c r="H555" i="10" s="1"/>
  <c r="H556" i="10" s="1"/>
  <c r="H557" i="10" s="1"/>
  <c r="H558" i="10" s="1"/>
  <c r="H559" i="10" s="1"/>
  <c r="H560" i="10" s="1"/>
  <c r="H561" i="10" s="1"/>
  <c r="H562" i="10" s="1"/>
  <c r="H563" i="10" s="1"/>
  <c r="H564" i="10" s="1"/>
  <c r="H565" i="10" s="1"/>
  <c r="H566" i="10" s="1"/>
  <c r="H567" i="10" s="1"/>
  <c r="H568" i="10" s="1"/>
  <c r="H569" i="10" s="1"/>
  <c r="H570" i="10" s="1"/>
  <c r="H571" i="10" s="1"/>
  <c r="H572" i="10" s="1"/>
  <c r="H573" i="10" s="1"/>
  <c r="H574" i="10" s="1"/>
  <c r="H575" i="10" s="1"/>
  <c r="H576" i="10" s="1"/>
  <c r="H577" i="10" s="1"/>
  <c r="H578" i="10" s="1"/>
  <c r="H579" i="10" s="1"/>
  <c r="H580" i="10" s="1"/>
  <c r="H581" i="10" s="1"/>
  <c r="H582" i="10" s="1"/>
  <c r="H583" i="10" s="1"/>
  <c r="H584" i="10" s="1"/>
  <c r="H585" i="10" s="1"/>
  <c r="H586" i="10" s="1"/>
  <c r="H587" i="10" s="1"/>
  <c r="H588" i="10" s="1"/>
  <c r="H589" i="10" s="1"/>
  <c r="H590" i="10" s="1"/>
  <c r="H591" i="10" s="1"/>
  <c r="H592" i="10" s="1"/>
  <c r="H593" i="10" s="1"/>
  <c r="H594" i="10" s="1"/>
  <c r="H595" i="10" s="1"/>
  <c r="H596" i="10" s="1"/>
  <c r="H597" i="10" s="1"/>
  <c r="H598" i="10" s="1"/>
  <c r="H599" i="10" s="1"/>
  <c r="H600" i="10" s="1"/>
  <c r="H601" i="10" s="1"/>
  <c r="H602" i="10" s="1"/>
  <c r="H603" i="10" s="1"/>
  <c r="H604" i="10" s="1"/>
  <c r="H605" i="10" s="1"/>
  <c r="H606" i="10" s="1"/>
  <c r="H607" i="10" s="1"/>
  <c r="H608" i="10" s="1"/>
  <c r="H609" i="10" s="1"/>
  <c r="H610" i="10" s="1"/>
  <c r="J51" i="6"/>
  <c r="J52" i="6" s="1"/>
  <c r="J53" i="6" s="1"/>
  <c r="J54" i="6" s="1"/>
  <c r="J55" i="6" s="1"/>
  <c r="J56" i="6" s="1"/>
  <c r="J57" i="6" s="1"/>
  <c r="J58" i="6" s="1"/>
  <c r="J59" i="6" s="1"/>
  <c r="J60" i="6" s="1"/>
  <c r="J61" i="6" s="1"/>
  <c r="J62" i="6" s="1"/>
  <c r="J63" i="6" s="1"/>
  <c r="J64" i="6" s="1"/>
  <c r="J65" i="6" s="1"/>
  <c r="J66" i="6" s="1"/>
  <c r="J67" i="6" s="1"/>
  <c r="J68" i="6" s="1"/>
  <c r="J69" i="6" s="1"/>
  <c r="J70" i="6" s="1"/>
  <c r="J71" i="6" s="1"/>
  <c r="J72" i="6" s="1"/>
  <c r="J73" i="6" s="1"/>
  <c r="J74" i="6" s="1"/>
  <c r="J75" i="6" s="1"/>
  <c r="J76" i="6" s="1"/>
  <c r="J77" i="6" s="1"/>
  <c r="J78" i="6" s="1"/>
  <c r="J79" i="6" s="1"/>
  <c r="J80" i="6" s="1"/>
  <c r="J81" i="6" s="1"/>
  <c r="J82" i="6" s="1"/>
  <c r="J83" i="6" s="1"/>
  <c r="J84" i="6" s="1"/>
  <c r="J85" i="6" s="1"/>
  <c r="J86" i="6" s="1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4" i="2"/>
  <c r="B533" i="2"/>
  <c r="B532" i="2"/>
  <c r="B531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6" i="2"/>
  <c r="B495" i="2"/>
  <c r="B494" i="2"/>
  <c r="B493" i="2"/>
  <c r="B492" i="2"/>
  <c r="B491" i="2"/>
  <c r="B490" i="2"/>
  <c r="H611" i="10" l="1"/>
  <c r="H612" i="10" s="1"/>
  <c r="H613" i="10" s="1"/>
  <c r="H614" i="10" s="1"/>
  <c r="H615" i="10" s="1"/>
  <c r="H616" i="10" s="1"/>
  <c r="H617" i="10" s="1"/>
  <c r="H618" i="10" s="1"/>
  <c r="H619" i="10" s="1"/>
  <c r="H620" i="10" s="1"/>
  <c r="H621" i="10" s="1"/>
  <c r="H622" i="10" s="1"/>
  <c r="H623" i="10" s="1"/>
  <c r="H624" i="10" s="1"/>
  <c r="H625" i="10" s="1"/>
  <c r="H626" i="10" s="1"/>
  <c r="H627" i="10" s="1"/>
  <c r="H628" i="10" s="1"/>
  <c r="H629" i="10" s="1"/>
  <c r="H630" i="10" s="1"/>
  <c r="H631" i="10" s="1"/>
  <c r="H632" i="10" s="1"/>
  <c r="H633" i="10" s="1"/>
  <c r="H634" i="10" s="1"/>
  <c r="H635" i="10" s="1"/>
  <c r="H636" i="10" s="1"/>
  <c r="H637" i="10" s="1"/>
  <c r="J87" i="6"/>
  <c r="J88" i="6" s="1"/>
  <c r="J89" i="6" s="1"/>
  <c r="J90" i="6" s="1"/>
  <c r="J91" i="6" s="1"/>
  <c r="J92" i="6" s="1"/>
  <c r="J93" i="6" s="1"/>
  <c r="J94" i="6" s="1"/>
  <c r="J95" i="6" s="1"/>
  <c r="J96" i="6" s="1"/>
  <c r="J97" i="6" s="1"/>
  <c r="J98" i="6" s="1"/>
  <c r="J99" i="6" s="1"/>
  <c r="J100" i="6" s="1"/>
  <c r="J101" i="6" s="1"/>
  <c r="J102" i="6" s="1"/>
  <c r="J103" i="6" s="1"/>
  <c r="J104" i="6" s="1"/>
  <c r="J105" i="6" s="1"/>
  <c r="J106" i="6" s="1"/>
  <c r="J107" i="6" s="1"/>
  <c r="J108" i="6" s="1"/>
  <c r="A488" i="2"/>
  <c r="B488" i="2"/>
  <c r="A489" i="2"/>
  <c r="B489" i="2"/>
  <c r="H638" i="10" l="1"/>
  <c r="H639" i="10" s="1"/>
  <c r="H640" i="10" s="1"/>
  <c r="H641" i="10" s="1"/>
  <c r="H642" i="10" s="1"/>
  <c r="H643" i="10" s="1"/>
  <c r="J109" i="6"/>
  <c r="J110" i="6" s="1"/>
  <c r="J111" i="6" s="1"/>
  <c r="J112" i="6" s="1"/>
  <c r="J113" i="6" s="1"/>
  <c r="J114" i="6" s="1"/>
  <c r="J115" i="6" s="1"/>
  <c r="J116" i="6" s="1"/>
  <c r="J117" i="6" s="1"/>
  <c r="A451" i="2"/>
  <c r="B451" i="2"/>
  <c r="A458" i="2"/>
  <c r="B458" i="2"/>
  <c r="A468" i="2"/>
  <c r="B468" i="2"/>
  <c r="B422" i="2"/>
  <c r="A422" i="2"/>
  <c r="H644" i="10" l="1"/>
  <c r="H645" i="10" s="1"/>
  <c r="H646" i="10" s="1"/>
  <c r="J118" i="6"/>
  <c r="J119" i="6" s="1"/>
  <c r="J120" i="6" s="1"/>
  <c r="J121" i="6" s="1"/>
  <c r="J122" i="6" s="1"/>
  <c r="J123" i="6" s="1"/>
  <c r="J124" i="6" s="1"/>
  <c r="J125" i="6" s="1"/>
  <c r="J126" i="6" s="1"/>
  <c r="J127" i="6" s="1"/>
  <c r="J128" i="6" s="1"/>
  <c r="J129" i="6" s="1"/>
  <c r="J130" i="6" s="1"/>
  <c r="J131" i="6" s="1"/>
  <c r="J132" i="6" s="1"/>
  <c r="J133" i="6" s="1"/>
  <c r="J134" i="6" s="1"/>
  <c r="J135" i="6" s="1"/>
  <c r="J136" i="6" s="1"/>
  <c r="J137" i="6" s="1"/>
  <c r="J138" i="6" s="1"/>
  <c r="J139" i="6" s="1"/>
  <c r="J140" i="6" s="1"/>
  <c r="J141" i="6" s="1"/>
  <c r="J142" i="6" s="1"/>
  <c r="J143" i="6" s="1"/>
  <c r="J144" i="6" s="1"/>
  <c r="J145" i="6" s="1"/>
  <c r="J146" i="6" s="1"/>
  <c r="J147" i="6" s="1"/>
  <c r="J148" i="6" s="1"/>
  <c r="J149" i="6" s="1"/>
  <c r="J150" i="6" s="1"/>
  <c r="J151" i="6" s="1"/>
  <c r="J152" i="6" s="1"/>
  <c r="J153" i="6" s="1"/>
  <c r="J154" i="6" s="1"/>
  <c r="J155" i="6" s="1"/>
  <c r="J156" i="6" s="1"/>
  <c r="J157" i="6" s="1"/>
  <c r="J158" i="6" s="1"/>
  <c r="J159" i="6" s="1"/>
  <c r="J160" i="6" s="1"/>
  <c r="J161" i="6" s="1"/>
  <c r="J162" i="6" s="1"/>
  <c r="J163" i="6" s="1"/>
  <c r="J164" i="6" s="1"/>
  <c r="J165" i="6" s="1"/>
  <c r="J166" i="6" s="1"/>
  <c r="J167" i="6" s="1"/>
  <c r="J168" i="6" s="1"/>
  <c r="J169" i="6" s="1"/>
  <c r="J170" i="6" s="1"/>
  <c r="J171" i="6" s="1"/>
  <c r="J172" i="6" s="1"/>
  <c r="J173" i="6" s="1"/>
  <c r="J174" i="6" s="1"/>
  <c r="J175" i="6" s="1"/>
  <c r="J176" i="6" s="1"/>
  <c r="J177" i="6" s="1"/>
  <c r="J178" i="6" s="1"/>
  <c r="J179" i="6" s="1"/>
  <c r="J180" i="6" s="1"/>
  <c r="J181" i="6" s="1"/>
  <c r="J182" i="6" s="1"/>
  <c r="J183" i="6" s="1"/>
  <c r="J184" i="6" s="1"/>
  <c r="J185" i="6" s="1"/>
  <c r="J186" i="6" s="1"/>
  <c r="J187" i="6" s="1"/>
  <c r="J188" i="6" s="1"/>
  <c r="J189" i="6" s="1"/>
  <c r="J190" i="6" s="1"/>
  <c r="J191" i="6" s="1"/>
  <c r="J192" i="6" s="1"/>
  <c r="J193" i="6" s="1"/>
  <c r="J194" i="6" s="1"/>
  <c r="J195" i="6" s="1"/>
  <c r="J196" i="6" s="1"/>
  <c r="J197" i="6" s="1"/>
  <c r="J198" i="6" s="1"/>
  <c r="J199" i="6" s="1"/>
  <c r="J200" i="6" s="1"/>
  <c r="J201" i="6" s="1"/>
  <c r="J202" i="6" s="1"/>
  <c r="J203" i="6" s="1"/>
  <c r="J204" i="6" s="1"/>
  <c r="J205" i="6" s="1"/>
  <c r="J206" i="6" s="1"/>
  <c r="J207" i="6" s="1"/>
  <c r="J208" i="6" s="1"/>
  <c r="J209" i="6" s="1"/>
  <c r="J210" i="6" s="1"/>
  <c r="J211" i="6" s="1"/>
  <c r="J212" i="6" s="1"/>
  <c r="J213" i="6" s="1"/>
  <c r="J214" i="6" s="1"/>
  <c r="J215" i="6" s="1"/>
  <c r="J216" i="6" s="1"/>
  <c r="J217" i="6" s="1"/>
  <c r="J218" i="6" s="1"/>
  <c r="J219" i="6" s="1"/>
  <c r="J220" i="6" s="1"/>
  <c r="L117" i="6"/>
  <c r="B352" i="2"/>
  <c r="H649" i="10" l="1"/>
  <c r="H650" i="10" s="1"/>
  <c r="H651" i="10" s="1"/>
  <c r="H652" i="10" s="1"/>
  <c r="H653" i="10" s="1"/>
  <c r="H654" i="10" s="1"/>
  <c r="H655" i="10" s="1"/>
  <c r="H656" i="10" s="1"/>
  <c r="H657" i="10" s="1"/>
  <c r="H658" i="10" s="1"/>
  <c r="H647" i="10"/>
  <c r="H648" i="10" s="1"/>
  <c r="J221" i="6"/>
  <c r="J222" i="6" s="1"/>
  <c r="J223" i="6" s="1"/>
  <c r="J224" i="6" s="1"/>
  <c r="J225" i="6" s="1"/>
  <c r="J226" i="6" s="1"/>
  <c r="J227" i="6" s="1"/>
  <c r="J228" i="6" s="1"/>
  <c r="J229" i="6" s="1"/>
  <c r="J230" i="6" s="1"/>
  <c r="J231" i="6" s="1"/>
  <c r="J232" i="6" s="1"/>
  <c r="J233" i="6" s="1"/>
  <c r="J234" i="6" s="1"/>
  <c r="J235" i="6" s="1"/>
  <c r="J236" i="6" s="1"/>
  <c r="J237" i="6" s="1"/>
  <c r="J238" i="6" s="1"/>
  <c r="J239" i="6" s="1"/>
  <c r="J240" i="6" s="1"/>
  <c r="J241" i="6" s="1"/>
  <c r="J242" i="6" s="1"/>
  <c r="J243" i="6" s="1"/>
  <c r="J244" i="6" s="1"/>
  <c r="J245" i="6" s="1"/>
  <c r="J246" i="6" s="1"/>
  <c r="J247" i="6" s="1"/>
  <c r="J248" i="6" s="1"/>
  <c r="J249" i="6" s="1"/>
  <c r="B413" i="2"/>
  <c r="B414" i="2"/>
  <c r="B415" i="2"/>
  <c r="B416" i="2"/>
  <c r="B417" i="2"/>
  <c r="B418" i="2"/>
  <c r="B419" i="2"/>
  <c r="B420" i="2"/>
  <c r="B421" i="2"/>
  <c r="H659" i="10" l="1"/>
  <c r="H660" i="10" s="1"/>
  <c r="H661" i="10" s="1"/>
  <c r="H662" i="10" s="1"/>
  <c r="H663" i="10" s="1"/>
  <c r="H664" i="10" s="1"/>
  <c r="H665" i="10" s="1"/>
  <c r="H666" i="10" s="1"/>
  <c r="H667" i="10" s="1"/>
  <c r="H668" i="10" s="1"/>
  <c r="H669" i="10" s="1"/>
  <c r="H670" i="10" s="1"/>
  <c r="H671" i="10" s="1"/>
  <c r="H672" i="10" s="1"/>
  <c r="H673" i="10" s="1"/>
  <c r="H674" i="10" s="1"/>
  <c r="H675" i="10" s="1"/>
  <c r="H676" i="10" s="1"/>
  <c r="H677" i="10" s="1"/>
  <c r="H678" i="10" s="1"/>
  <c r="H679" i="10" s="1"/>
  <c r="H680" i="10" s="1"/>
  <c r="H681" i="10" s="1"/>
  <c r="H682" i="10" s="1"/>
  <c r="H683" i="10" s="1"/>
  <c r="H684" i="10" s="1"/>
  <c r="H685" i="10" s="1"/>
  <c r="H686" i="10" s="1"/>
  <c r="H687" i="10" s="1"/>
  <c r="H688" i="10" s="1"/>
  <c r="H689" i="10" s="1"/>
  <c r="H690" i="10" s="1"/>
  <c r="H691" i="10" s="1"/>
  <c r="H692" i="10" s="1"/>
  <c r="H693" i="10" s="1"/>
  <c r="H694" i="10" s="1"/>
  <c r="H695" i="10" s="1"/>
  <c r="H696" i="10" s="1"/>
  <c r="H697" i="10" s="1"/>
  <c r="H698" i="10" s="1"/>
  <c r="H699" i="10" s="1"/>
  <c r="H700" i="10" s="1"/>
  <c r="H701" i="10" s="1"/>
  <c r="H702" i="10" s="1"/>
  <c r="H703" i="10" s="1"/>
  <c r="H704" i="10" s="1"/>
  <c r="H705" i="10" s="1"/>
  <c r="H706" i="10" s="1"/>
  <c r="H707" i="10" s="1"/>
  <c r="H708" i="10" s="1"/>
  <c r="H709" i="10" s="1"/>
  <c r="H710" i="10" s="1"/>
  <c r="H711" i="10" s="1"/>
  <c r="H712" i="10" s="1"/>
  <c r="H713" i="10" s="1"/>
  <c r="H714" i="10" s="1"/>
  <c r="H715" i="10" s="1"/>
  <c r="H716" i="10" s="1"/>
  <c r="H717" i="10" s="1"/>
  <c r="H718" i="10" s="1"/>
  <c r="H719" i="10" s="1"/>
  <c r="H720" i="10" s="1"/>
  <c r="H721" i="10" s="1"/>
  <c r="H722" i="10" s="1"/>
  <c r="H723" i="10" s="1"/>
  <c r="H724" i="10" s="1"/>
  <c r="H725" i="10" s="1"/>
  <c r="H726" i="10" s="1"/>
  <c r="H727" i="10" s="1"/>
  <c r="H728" i="10" s="1"/>
  <c r="H729" i="10" s="1"/>
  <c r="H730" i="10" s="1"/>
  <c r="H731" i="10" s="1"/>
  <c r="H732" i="10" s="1"/>
  <c r="H733" i="10" s="1"/>
  <c r="H734" i="10" s="1"/>
  <c r="H735" i="10" s="1"/>
  <c r="H736" i="10" s="1"/>
  <c r="H737" i="10" s="1"/>
  <c r="H738" i="10" s="1"/>
  <c r="H739" i="10" s="1"/>
  <c r="H740" i="10" s="1"/>
  <c r="H741" i="10" s="1"/>
  <c r="H742" i="10" s="1"/>
  <c r="H743" i="10" s="1"/>
  <c r="H744" i="10" s="1"/>
  <c r="H745" i="10" s="1"/>
  <c r="H746" i="10" s="1"/>
  <c r="H747" i="10" s="1"/>
  <c r="H748" i="10" s="1"/>
  <c r="H749" i="10" s="1"/>
  <c r="H750" i="10" s="1"/>
  <c r="H751" i="10" s="1"/>
  <c r="H752" i="10" s="1"/>
  <c r="H753" i="10" s="1"/>
  <c r="H754" i="10" s="1"/>
  <c r="H755" i="10" s="1"/>
  <c r="H756" i="10" s="1"/>
  <c r="H757" i="10" s="1"/>
  <c r="H758" i="10" s="1"/>
  <c r="H759" i="10" s="1"/>
  <c r="H760" i="10" s="1"/>
  <c r="H761" i="10" s="1"/>
  <c r="H762" i="10" s="1"/>
  <c r="H763" i="10" s="1"/>
  <c r="H764" i="10" s="1"/>
  <c r="H765" i="10" s="1"/>
  <c r="H766" i="10" s="1"/>
  <c r="H767" i="10" s="1"/>
  <c r="H768" i="10" s="1"/>
  <c r="H769" i="10" s="1"/>
  <c r="H770" i="10" s="1"/>
  <c r="H771" i="10" s="1"/>
  <c r="H772" i="10" s="1"/>
  <c r="H773" i="10" s="1"/>
  <c r="H774" i="10" s="1"/>
  <c r="H775" i="10" s="1"/>
  <c r="H776" i="10" s="1"/>
  <c r="H777" i="10" s="1"/>
  <c r="H778" i="10" s="1"/>
  <c r="H779" i="10" s="1"/>
  <c r="H780" i="10" s="1"/>
  <c r="H781" i="10" s="1"/>
  <c r="H782" i="10" s="1"/>
  <c r="H783" i="10" s="1"/>
  <c r="H784" i="10" s="1"/>
  <c r="H785" i="10" s="1"/>
  <c r="H786" i="10" s="1"/>
  <c r="H787" i="10" s="1"/>
  <c r="H788" i="10" s="1"/>
  <c r="H789" i="10" s="1"/>
  <c r="H790" i="10" s="1"/>
  <c r="H791" i="10" s="1"/>
  <c r="H792" i="10" s="1"/>
  <c r="H793" i="10" s="1"/>
  <c r="H794" i="10" s="1"/>
  <c r="H795" i="10" s="1"/>
  <c r="H796" i="10" s="1"/>
  <c r="H797" i="10" s="1"/>
  <c r="H798" i="10" s="1"/>
  <c r="H799" i="10" s="1"/>
  <c r="H800" i="10" s="1"/>
  <c r="H801" i="10" s="1"/>
  <c r="H802" i="10" s="1"/>
  <c r="H803" i="10" s="1"/>
  <c r="H804" i="10" s="1"/>
  <c r="H805" i="10" s="1"/>
  <c r="H806" i="10" s="1"/>
  <c r="H807" i="10" s="1"/>
  <c r="H808" i="10" s="1"/>
  <c r="H809" i="10" s="1"/>
  <c r="H810" i="10" s="1"/>
  <c r="H811" i="10" s="1"/>
  <c r="H812" i="10" s="1"/>
  <c r="H813" i="10" s="1"/>
  <c r="H814" i="10" s="1"/>
  <c r="H815" i="10" s="1"/>
  <c r="H816" i="10" s="1"/>
  <c r="H817" i="10" s="1"/>
  <c r="H818" i="10" s="1"/>
  <c r="H819" i="10" s="1"/>
  <c r="H820" i="10" s="1"/>
  <c r="H821" i="10" s="1"/>
  <c r="H822" i="10" s="1"/>
  <c r="H823" i="10" s="1"/>
  <c r="H824" i="10" s="1"/>
  <c r="H825" i="10" s="1"/>
  <c r="H826" i="10" s="1"/>
  <c r="H827" i="10" s="1"/>
  <c r="H828" i="10" s="1"/>
  <c r="H829" i="10" s="1"/>
  <c r="H830" i="10" s="1"/>
  <c r="H831" i="10" s="1"/>
  <c r="H832" i="10" s="1"/>
  <c r="H833" i="10" s="1"/>
  <c r="H834" i="10" s="1"/>
  <c r="H835" i="10" s="1"/>
  <c r="H836" i="10" s="1"/>
  <c r="H837" i="10" s="1"/>
  <c r="H838" i="10" s="1"/>
  <c r="H839" i="10" s="1"/>
  <c r="H840" i="10" s="1"/>
  <c r="H841" i="10" s="1"/>
  <c r="H842" i="10" s="1"/>
  <c r="H843" i="10" s="1"/>
  <c r="H844" i="10" s="1"/>
  <c r="H845" i="10" s="1"/>
  <c r="H846" i="10" s="1"/>
  <c r="H847" i="10" s="1"/>
  <c r="H848" i="10" s="1"/>
  <c r="H849" i="10" s="1"/>
  <c r="H850" i="10" s="1"/>
  <c r="H851" i="10" s="1"/>
  <c r="H852" i="10" s="1"/>
  <c r="H853" i="10" s="1"/>
  <c r="H854" i="10" s="1"/>
  <c r="H855" i="10" s="1"/>
  <c r="H856" i="10" s="1"/>
  <c r="H857" i="10" s="1"/>
  <c r="H858" i="10" s="1"/>
  <c r="H859" i="10" s="1"/>
  <c r="H860" i="10" s="1"/>
  <c r="H861" i="10" s="1"/>
  <c r="H862" i="10" s="1"/>
  <c r="H863" i="10" s="1"/>
  <c r="H864" i="10" s="1"/>
  <c r="H865" i="10" s="1"/>
  <c r="H866" i="10" s="1"/>
  <c r="H867" i="10" s="1"/>
  <c r="H868" i="10" s="1"/>
  <c r="H869" i="10" s="1"/>
  <c r="H870" i="10" s="1"/>
  <c r="H871" i="10" s="1"/>
  <c r="H872" i="10" s="1"/>
  <c r="H873" i="10" s="1"/>
  <c r="H874" i="10" s="1"/>
  <c r="H875" i="10" s="1"/>
  <c r="H876" i="10" s="1"/>
  <c r="H877" i="10" s="1"/>
  <c r="H878" i="10" s="1"/>
  <c r="H879" i="10" s="1"/>
  <c r="H880" i="10" s="1"/>
  <c r="H881" i="10" s="1"/>
  <c r="H882" i="10" s="1"/>
  <c r="H883" i="10" s="1"/>
  <c r="H884" i="10" s="1"/>
  <c r="H885" i="10" s="1"/>
  <c r="H886" i="10" s="1"/>
  <c r="H887" i="10" s="1"/>
  <c r="H888" i="10" s="1"/>
  <c r="H889" i="10" s="1"/>
  <c r="H890" i="10" s="1"/>
  <c r="H891" i="10" s="1"/>
  <c r="H892" i="10" s="1"/>
  <c r="H893" i="10" s="1"/>
  <c r="H894" i="10" s="1"/>
  <c r="H895" i="10" s="1"/>
  <c r="H896" i="10" s="1"/>
  <c r="H897" i="10" s="1"/>
  <c r="H898" i="10" s="1"/>
  <c r="H899" i="10" s="1"/>
  <c r="H900" i="10" s="1"/>
  <c r="H901" i="10" s="1"/>
  <c r="H902" i="10" s="1"/>
  <c r="H903" i="10" s="1"/>
  <c r="H904" i="10" s="1"/>
  <c r="H905" i="10" s="1"/>
  <c r="H906" i="10" s="1"/>
  <c r="H907" i="10" s="1"/>
  <c r="H908" i="10" s="1"/>
  <c r="H909" i="10" s="1"/>
  <c r="H910" i="10" s="1"/>
  <c r="H911" i="10" s="1"/>
  <c r="H912" i="10" s="1"/>
  <c r="H913" i="10" s="1"/>
  <c r="H914" i="10" s="1"/>
  <c r="H915" i="10" s="1"/>
  <c r="H916" i="10" s="1"/>
  <c r="H917" i="10" s="1"/>
  <c r="H918" i="10" s="1"/>
  <c r="H919" i="10" s="1"/>
  <c r="H920" i="10" s="1"/>
  <c r="H921" i="10" s="1"/>
  <c r="H922" i="10" s="1"/>
  <c r="H923" i="10" s="1"/>
  <c r="H924" i="10" s="1"/>
  <c r="H925" i="10" s="1"/>
  <c r="H926" i="10" s="1"/>
  <c r="H927" i="10" s="1"/>
  <c r="H928" i="10" s="1"/>
  <c r="H929" i="10" s="1"/>
  <c r="H930" i="10" s="1"/>
  <c r="H931" i="10" s="1"/>
  <c r="H932" i="10" s="1"/>
  <c r="H933" i="10" s="1"/>
  <c r="H934" i="10" s="1"/>
  <c r="H935" i="10" s="1"/>
  <c r="H936" i="10" s="1"/>
  <c r="H937" i="10" s="1"/>
  <c r="H938" i="10" s="1"/>
  <c r="H939" i="10" s="1"/>
  <c r="H940" i="10" s="1"/>
  <c r="H941" i="10" s="1"/>
  <c r="H942" i="10" s="1"/>
  <c r="H943" i="10" s="1"/>
  <c r="H944" i="10" s="1"/>
  <c r="H945" i="10" s="1"/>
  <c r="H946" i="10" s="1"/>
  <c r="H947" i="10" s="1"/>
  <c r="H948" i="10" s="1"/>
  <c r="H949" i="10" s="1"/>
  <c r="H950" i="10" s="1"/>
  <c r="H951" i="10" s="1"/>
  <c r="H952" i="10" s="1"/>
  <c r="H953" i="10" s="1"/>
  <c r="H954" i="10" s="1"/>
  <c r="H955" i="10" s="1"/>
  <c r="H956" i="10" s="1"/>
  <c r="H957" i="10" s="1"/>
  <c r="H958" i="10" s="1"/>
  <c r="H959" i="10" s="1"/>
  <c r="H960" i="10" s="1"/>
  <c r="H961" i="10" s="1"/>
  <c r="H962" i="10" s="1"/>
  <c r="H963" i="10" s="1"/>
  <c r="H964" i="10" s="1"/>
  <c r="H965" i="10" s="1"/>
  <c r="H966" i="10" s="1"/>
  <c r="H967" i="10" s="1"/>
  <c r="H968" i="10" s="1"/>
  <c r="H969" i="10" s="1"/>
  <c r="H970" i="10" s="1"/>
  <c r="H971" i="10" s="1"/>
  <c r="H972" i="10" s="1"/>
  <c r="H973" i="10" s="1"/>
  <c r="H974" i="10" s="1"/>
  <c r="H975" i="10" s="1"/>
  <c r="H976" i="10" s="1"/>
  <c r="H977" i="10" s="1"/>
  <c r="H978" i="10" s="1"/>
  <c r="H979" i="10" s="1"/>
  <c r="H980" i="10" s="1"/>
  <c r="H981" i="10" s="1"/>
  <c r="H982" i="10" s="1"/>
  <c r="H983" i="10" s="1"/>
  <c r="H984" i="10" s="1"/>
  <c r="H985" i="10" s="1"/>
  <c r="H986" i="10" s="1"/>
  <c r="H987" i="10" s="1"/>
  <c r="H988" i="10" s="1"/>
  <c r="H989" i="10" s="1"/>
  <c r="H990" i="10" s="1"/>
  <c r="H991" i="10" s="1"/>
  <c r="H992" i="10" s="1"/>
  <c r="H993" i="10" s="1"/>
  <c r="H994" i="10" s="1"/>
  <c r="H995" i="10" s="1"/>
  <c r="H996" i="10" s="1"/>
  <c r="H997" i="10" s="1"/>
  <c r="H998" i="10" s="1"/>
  <c r="H999" i="10" s="1"/>
  <c r="H1000" i="10" s="1"/>
  <c r="H1001" i="10" s="1"/>
  <c r="H1002" i="10" s="1"/>
  <c r="H1003" i="10" s="1"/>
  <c r="H1004" i="10" s="1"/>
  <c r="H1005" i="10" s="1"/>
  <c r="H1006" i="10" s="1"/>
  <c r="H1007" i="10" s="1"/>
  <c r="H1008" i="10" s="1"/>
  <c r="H1009" i="10" s="1"/>
  <c r="H1010" i="10" s="1"/>
  <c r="H1011" i="10" s="1"/>
  <c r="H1012" i="10" s="1"/>
  <c r="H1013" i="10" s="1"/>
  <c r="H1014" i="10" s="1"/>
  <c r="H1015" i="10" s="1"/>
  <c r="H1016" i="10" s="1"/>
  <c r="H1017" i="10" s="1"/>
  <c r="H1018" i="10" s="1"/>
  <c r="H1019" i="10" s="1"/>
  <c r="H1020" i="10" s="1"/>
  <c r="H1021" i="10" s="1"/>
  <c r="H1022" i="10" s="1"/>
  <c r="H1023" i="10" s="1"/>
  <c r="H1024" i="10" s="1"/>
  <c r="H1025" i="10" s="1"/>
  <c r="H1026" i="10" s="1"/>
  <c r="H1027" i="10" s="1"/>
  <c r="H1028" i="10" s="1"/>
  <c r="H1029" i="10" s="1"/>
  <c r="H1030" i="10" s="1"/>
  <c r="H1031" i="10" s="1"/>
  <c r="H1032" i="10" s="1"/>
  <c r="H1033" i="10" s="1"/>
  <c r="H1034" i="10" s="1"/>
  <c r="H1035" i="10" s="1"/>
  <c r="H1036" i="10" s="1"/>
  <c r="H1037" i="10" s="1"/>
  <c r="H1038" i="10" s="1"/>
  <c r="H1039" i="10" s="1"/>
  <c r="H1040" i="10" s="1"/>
  <c r="H1041" i="10" s="1"/>
  <c r="H1042" i="10" s="1"/>
  <c r="H1043" i="10" s="1"/>
  <c r="H1044" i="10" s="1"/>
  <c r="H1045" i="10" s="1"/>
  <c r="H1046" i="10" s="1"/>
  <c r="H1047" i="10" s="1"/>
  <c r="H1048" i="10" s="1"/>
  <c r="H1049" i="10" s="1"/>
  <c r="H1050" i="10" s="1"/>
  <c r="H1051" i="10" s="1"/>
  <c r="H1052" i="10" s="1"/>
  <c r="H1053" i="10" s="1"/>
  <c r="H1054" i="10" s="1"/>
  <c r="H1055" i="10" s="1"/>
  <c r="H1056" i="10" s="1"/>
  <c r="H1057" i="10" s="1"/>
  <c r="H1058" i="10" s="1"/>
  <c r="H1059" i="10" s="1"/>
  <c r="H1060" i="10" s="1"/>
  <c r="H1061" i="10" s="1"/>
  <c r="H1062" i="10" s="1"/>
  <c r="H1063" i="10" s="1"/>
  <c r="H1064" i="10" s="1"/>
  <c r="H1065" i="10" s="1"/>
  <c r="H1066" i="10" s="1"/>
  <c r="H1067" i="10" s="1"/>
  <c r="H1068" i="10" s="1"/>
  <c r="H1069" i="10" s="1"/>
  <c r="H1070" i="10" s="1"/>
  <c r="H1071" i="10" s="1"/>
  <c r="H1072" i="10" s="1"/>
  <c r="H1073" i="10" s="1"/>
  <c r="H1074" i="10" s="1"/>
  <c r="H1075" i="10" s="1"/>
  <c r="H1076" i="10" s="1"/>
  <c r="H1077" i="10" s="1"/>
  <c r="H1078" i="10" s="1"/>
  <c r="H1079" i="10" s="1"/>
  <c r="H1080" i="10" s="1"/>
  <c r="H1081" i="10" s="1"/>
  <c r="H1082" i="10" s="1"/>
  <c r="H1083" i="10" s="1"/>
  <c r="H1084" i="10" s="1"/>
  <c r="H1085" i="10" s="1"/>
  <c r="H1086" i="10" s="1"/>
  <c r="H1087" i="10" s="1"/>
  <c r="H2" i="11"/>
  <c r="H3" i="11" s="1"/>
  <c r="H4" i="11" s="1"/>
  <c r="H5" i="11" s="1"/>
  <c r="H6" i="11" s="1"/>
  <c r="H7" i="11" s="1"/>
  <c r="H8" i="11" s="1"/>
  <c r="H9" i="11" s="1"/>
  <c r="H10" i="11" s="1"/>
  <c r="H11" i="11" s="1"/>
  <c r="H12" i="11" s="1"/>
  <c r="H13" i="11" s="1"/>
  <c r="H14" i="11" s="1"/>
  <c r="H15" i="11" s="1"/>
  <c r="H16" i="11" s="1"/>
  <c r="H17" i="11" s="1"/>
  <c r="H18" i="11" s="1"/>
  <c r="H19" i="11" s="1"/>
  <c r="H20" i="11" s="1"/>
  <c r="H21" i="11" s="1"/>
  <c r="H22" i="11" s="1"/>
  <c r="H23" i="11" s="1"/>
  <c r="H24" i="11" s="1"/>
  <c r="H25" i="11" s="1"/>
  <c r="H26" i="11" s="1"/>
  <c r="H27" i="11" s="1"/>
  <c r="H28" i="11" s="1"/>
  <c r="H29" i="11" s="1"/>
  <c r="H30" i="11" s="1"/>
  <c r="H31" i="11" s="1"/>
  <c r="H32" i="11" s="1"/>
  <c r="H33" i="11" s="1"/>
  <c r="H34" i="11" s="1"/>
  <c r="H35" i="11" s="1"/>
  <c r="H36" i="11" s="1"/>
  <c r="H37" i="11" s="1"/>
  <c r="H38" i="11" s="1"/>
  <c r="H39" i="11" s="1"/>
  <c r="H40" i="11" s="1"/>
  <c r="H41" i="11" s="1"/>
  <c r="H42" i="11" s="1"/>
  <c r="H43" i="11" s="1"/>
  <c r="H44" i="11" s="1"/>
  <c r="H45" i="11" s="1"/>
  <c r="H46" i="11" s="1"/>
  <c r="H47" i="11" s="1"/>
  <c r="H48" i="11" s="1"/>
  <c r="H49" i="11" s="1"/>
  <c r="H50" i="11" s="1"/>
  <c r="H51" i="11" s="1"/>
  <c r="H52" i="11" s="1"/>
  <c r="H53" i="11" s="1"/>
  <c r="H54" i="11" s="1"/>
  <c r="H55" i="11" s="1"/>
  <c r="H56" i="11" s="1"/>
  <c r="H57" i="11" s="1"/>
  <c r="H58" i="11" s="1"/>
  <c r="H59" i="11" s="1"/>
  <c r="H60" i="11" s="1"/>
  <c r="H61" i="11" s="1"/>
  <c r="H62" i="11" s="1"/>
  <c r="H63" i="11" s="1"/>
  <c r="H64" i="11" s="1"/>
  <c r="H65" i="11" s="1"/>
  <c r="H66" i="11" s="1"/>
  <c r="H67" i="11" s="1"/>
  <c r="H68" i="11" s="1"/>
  <c r="H69" i="11" s="1"/>
  <c r="H70" i="11" s="1"/>
  <c r="H71" i="11" s="1"/>
  <c r="H72" i="11" s="1"/>
  <c r="H73" i="11" s="1"/>
  <c r="H74" i="11" s="1"/>
  <c r="H75" i="11" s="1"/>
  <c r="H76" i="11" s="1"/>
  <c r="H77" i="11" s="1"/>
  <c r="H78" i="11" s="1"/>
  <c r="H79" i="11" s="1"/>
  <c r="H80" i="11" s="1"/>
  <c r="H81" i="11" s="1"/>
  <c r="H82" i="11" s="1"/>
  <c r="H83" i="11" s="1"/>
  <c r="H84" i="11" s="1"/>
  <c r="H85" i="11" s="1"/>
  <c r="H86" i="11" s="1"/>
  <c r="H87" i="11" s="1"/>
  <c r="H88" i="11" s="1"/>
  <c r="H89" i="11" s="1"/>
  <c r="H90" i="11" s="1"/>
  <c r="H91" i="11" s="1"/>
  <c r="H92" i="11" s="1"/>
  <c r="H93" i="11" s="1"/>
  <c r="H94" i="11" s="1"/>
  <c r="H95" i="11" s="1"/>
  <c r="H96" i="11" s="1"/>
  <c r="H97" i="11" s="1"/>
  <c r="H98" i="11" s="1"/>
  <c r="H99" i="11" s="1"/>
  <c r="H100" i="11" s="1"/>
  <c r="H101" i="11" s="1"/>
  <c r="H102" i="11" s="1"/>
  <c r="H103" i="11" s="1"/>
  <c r="H104" i="11" s="1"/>
  <c r="H105" i="11" s="1"/>
  <c r="H106" i="11" s="1"/>
  <c r="H107" i="11" s="1"/>
  <c r="H108" i="11" s="1"/>
  <c r="H109" i="11" s="1"/>
  <c r="H110" i="11" s="1"/>
  <c r="H111" i="11" s="1"/>
  <c r="H112" i="11" s="1"/>
  <c r="H113" i="11" s="1"/>
  <c r="H114" i="11" s="1"/>
  <c r="H115" i="11" s="1"/>
  <c r="H116" i="11" s="1"/>
  <c r="H117" i="11" s="1"/>
  <c r="H118" i="11" s="1"/>
  <c r="H119" i="11" s="1"/>
  <c r="H120" i="11" s="1"/>
  <c r="H121" i="11" s="1"/>
  <c r="H122" i="11" s="1"/>
  <c r="H123" i="11" s="1"/>
  <c r="H124" i="11" s="1"/>
  <c r="H125" i="11" s="1"/>
  <c r="H126" i="11" s="1"/>
  <c r="H127" i="11" s="1"/>
  <c r="H128" i="11" s="1"/>
  <c r="H129" i="11" s="1"/>
  <c r="H130" i="11" s="1"/>
  <c r="H131" i="11" s="1"/>
  <c r="H132" i="11" s="1"/>
  <c r="H133" i="11" s="1"/>
  <c r="H134" i="11" s="1"/>
  <c r="H135" i="11" s="1"/>
  <c r="H136" i="11" s="1"/>
  <c r="H137" i="11" s="1"/>
  <c r="H138" i="11" s="1"/>
  <c r="H139" i="11" s="1"/>
  <c r="H140" i="11" s="1"/>
  <c r="H141" i="11" s="1"/>
  <c r="H142" i="11" s="1"/>
  <c r="H143" i="11" s="1"/>
  <c r="H144" i="11" s="1"/>
  <c r="H145" i="11" s="1"/>
  <c r="H146" i="11" s="1"/>
  <c r="H147" i="11" s="1"/>
  <c r="H148" i="11" s="1"/>
  <c r="H149" i="11" s="1"/>
  <c r="H150" i="11" s="1"/>
  <c r="H151" i="11" s="1"/>
  <c r="H152" i="11" s="1"/>
  <c r="H153" i="11" s="1"/>
  <c r="H154" i="11" s="1"/>
  <c r="H155" i="11" s="1"/>
  <c r="H156" i="11" s="1"/>
  <c r="H157" i="11" s="1"/>
  <c r="H158" i="11" s="1"/>
  <c r="H159" i="11" s="1"/>
  <c r="H160" i="11" s="1"/>
  <c r="H161" i="11" s="1"/>
  <c r="H162" i="11" s="1"/>
  <c r="H163" i="11" s="1"/>
  <c r="H164" i="11" s="1"/>
  <c r="H165" i="11" s="1"/>
  <c r="H166" i="11" s="1"/>
  <c r="H167" i="11" s="1"/>
  <c r="H168" i="11" s="1"/>
  <c r="H169" i="11" s="1"/>
  <c r="H170" i="11" s="1"/>
  <c r="H171" i="11" s="1"/>
  <c r="H172" i="11" s="1"/>
  <c r="H173" i="11" s="1"/>
  <c r="H174" i="11" s="1"/>
  <c r="H175" i="11" s="1"/>
  <c r="H176" i="11" s="1"/>
  <c r="H177" i="11" s="1"/>
  <c r="H178" i="11" s="1"/>
  <c r="H179" i="11" s="1"/>
  <c r="H180" i="11" s="1"/>
  <c r="H181" i="11" s="1"/>
  <c r="H182" i="11" s="1"/>
  <c r="H183" i="11" s="1"/>
  <c r="H184" i="11" s="1"/>
  <c r="H185" i="11" s="1"/>
  <c r="H186" i="11" s="1"/>
  <c r="H187" i="11" s="1"/>
  <c r="H188" i="11" s="1"/>
  <c r="H189" i="11" s="1"/>
  <c r="H190" i="11" s="1"/>
  <c r="H191" i="11" s="1"/>
  <c r="H192" i="11" s="1"/>
  <c r="H193" i="11" s="1"/>
  <c r="H194" i="11" s="1"/>
  <c r="H195" i="11" s="1"/>
  <c r="H196" i="11" s="1"/>
  <c r="H197" i="11" s="1"/>
  <c r="H198" i="11" s="1"/>
  <c r="H199" i="11" s="1"/>
  <c r="H200" i="11" s="1"/>
  <c r="H201" i="11" s="1"/>
  <c r="H202" i="11" s="1"/>
  <c r="H203" i="11" s="1"/>
  <c r="H204" i="11" s="1"/>
  <c r="H205" i="11" s="1"/>
  <c r="H206" i="11" s="1"/>
  <c r="H207" i="11" s="1"/>
  <c r="H208" i="11" s="1"/>
  <c r="H209" i="11" s="1"/>
  <c r="H210" i="11" s="1"/>
  <c r="H211" i="11" s="1"/>
  <c r="H212" i="11" s="1"/>
  <c r="H213" i="11" s="1"/>
  <c r="H214" i="11" s="1"/>
  <c r="H215" i="11" s="1"/>
  <c r="H216" i="11" s="1"/>
  <c r="H217" i="11" s="1"/>
  <c r="H218" i="11" s="1"/>
  <c r="H219" i="11" s="1"/>
  <c r="H220" i="11" s="1"/>
  <c r="H221" i="11" s="1"/>
  <c r="H222" i="11" s="1"/>
  <c r="H223" i="11" s="1"/>
  <c r="H224" i="11" s="1"/>
  <c r="H225" i="11" s="1"/>
  <c r="H226" i="11" s="1"/>
  <c r="H227" i="11" s="1"/>
  <c r="H228" i="11" s="1"/>
  <c r="H229" i="11" s="1"/>
  <c r="H230" i="11" s="1"/>
  <c r="H231" i="11" s="1"/>
  <c r="H232" i="11" s="1"/>
  <c r="H233" i="11" s="1"/>
  <c r="H234" i="11" s="1"/>
  <c r="H235" i="11" s="1"/>
  <c r="H236" i="11" s="1"/>
  <c r="H237" i="11" s="1"/>
  <c r="H238" i="11" s="1"/>
  <c r="H239" i="11" s="1"/>
  <c r="H240" i="11" s="1"/>
  <c r="H241" i="11" s="1"/>
  <c r="H242" i="11" s="1"/>
  <c r="H243" i="11" s="1"/>
  <c r="H244" i="11" s="1"/>
  <c r="H245" i="11" s="1"/>
  <c r="H246" i="11" s="1"/>
  <c r="H247" i="11" s="1"/>
  <c r="H248" i="11" s="1"/>
  <c r="H249" i="11" s="1"/>
  <c r="H250" i="11" s="1"/>
  <c r="H251" i="11" s="1"/>
  <c r="H252" i="11" s="1"/>
  <c r="H253" i="11" s="1"/>
  <c r="H254" i="11" s="1"/>
  <c r="H255" i="11" s="1"/>
  <c r="H256" i="11" s="1"/>
  <c r="H257" i="11" s="1"/>
  <c r="H258" i="11" s="1"/>
  <c r="H259" i="11" s="1"/>
  <c r="H260" i="11" s="1"/>
  <c r="H261" i="11" s="1"/>
  <c r="H262" i="11" s="1"/>
  <c r="H263" i="11" s="1"/>
  <c r="H264" i="11" s="1"/>
  <c r="H265" i="11" s="1"/>
  <c r="H266" i="11" s="1"/>
  <c r="H267" i="11" s="1"/>
  <c r="H268" i="11" s="1"/>
  <c r="H269" i="11" s="1"/>
  <c r="H270" i="11" s="1"/>
  <c r="H271" i="11" s="1"/>
  <c r="H272" i="11" s="1"/>
  <c r="H273" i="11" s="1"/>
  <c r="H274" i="11" s="1"/>
  <c r="H275" i="11" s="1"/>
  <c r="H276" i="11" s="1"/>
  <c r="H277" i="11" s="1"/>
  <c r="H278" i="11" s="1"/>
  <c r="H279" i="11" s="1"/>
  <c r="H280" i="11" s="1"/>
  <c r="H281" i="11" s="1"/>
  <c r="H282" i="11" s="1"/>
  <c r="H283" i="11" s="1"/>
  <c r="H284" i="11" s="1"/>
  <c r="H285" i="11" s="1"/>
  <c r="H286" i="11" s="1"/>
  <c r="H287" i="11" s="1"/>
  <c r="H288" i="11" s="1"/>
  <c r="H289" i="11" s="1"/>
  <c r="H290" i="11" s="1"/>
  <c r="H291" i="11" s="1"/>
  <c r="H292" i="11" s="1"/>
  <c r="H293" i="11" s="1"/>
  <c r="H294" i="11" s="1"/>
  <c r="H295" i="11" s="1"/>
  <c r="H296" i="11" s="1"/>
  <c r="H297" i="11" s="1"/>
  <c r="H298" i="11" s="1"/>
  <c r="H299" i="11" s="1"/>
  <c r="H300" i="11" s="1"/>
  <c r="H301" i="11" s="1"/>
  <c r="H302" i="11" s="1"/>
  <c r="H303" i="11" s="1"/>
  <c r="H304" i="11" s="1"/>
  <c r="H305" i="11" s="1"/>
  <c r="H306" i="11" s="1"/>
  <c r="H307" i="11" s="1"/>
  <c r="H308" i="11" s="1"/>
  <c r="H309" i="11" s="1"/>
  <c r="H310" i="11" s="1"/>
  <c r="H311" i="11" s="1"/>
  <c r="H312" i="11" s="1"/>
  <c r="H313" i="11" s="1"/>
  <c r="H314" i="11" s="1"/>
  <c r="H315" i="11" s="1"/>
  <c r="H316" i="11" s="1"/>
  <c r="H317" i="11" s="1"/>
  <c r="H318" i="11" s="1"/>
  <c r="H319" i="11" s="1"/>
  <c r="H320" i="11" s="1"/>
  <c r="H321" i="11" s="1"/>
  <c r="H322" i="11" s="1"/>
  <c r="H323" i="11" s="1"/>
  <c r="H324" i="11" s="1"/>
  <c r="H325" i="11" s="1"/>
  <c r="H326" i="11" s="1"/>
  <c r="H327" i="11" s="1"/>
  <c r="H328" i="11" s="1"/>
  <c r="H329" i="11" s="1"/>
  <c r="H330" i="11" s="1"/>
  <c r="H331" i="11" s="1"/>
  <c r="H332" i="11" s="1"/>
  <c r="H333" i="11" s="1"/>
  <c r="H334" i="11" s="1"/>
  <c r="H335" i="11" s="1"/>
  <c r="H336" i="11" s="1"/>
  <c r="H337" i="11" s="1"/>
  <c r="H338" i="11" s="1"/>
  <c r="H339" i="11" s="1"/>
  <c r="H340" i="11" s="1"/>
  <c r="H341" i="11" s="1"/>
  <c r="H342" i="11" s="1"/>
  <c r="H343" i="11" s="1"/>
  <c r="H344" i="11" s="1"/>
  <c r="H345" i="11" s="1"/>
  <c r="H346" i="11" s="1"/>
  <c r="H347" i="11" s="1"/>
  <c r="H348" i="11" s="1"/>
  <c r="H349" i="11" s="1"/>
  <c r="H350" i="11" s="1"/>
  <c r="H351" i="11" s="1"/>
  <c r="H352" i="11" s="1"/>
  <c r="H353" i="11" s="1"/>
  <c r="H354" i="11" s="1"/>
  <c r="H355" i="11" s="1"/>
  <c r="H356" i="11" s="1"/>
  <c r="H357" i="11" s="1"/>
  <c r="H358" i="11" s="1"/>
  <c r="H359" i="11" s="1"/>
  <c r="H360" i="11" s="1"/>
  <c r="H361" i="11" s="1"/>
  <c r="H362" i="11" s="1"/>
  <c r="H363" i="11" s="1"/>
  <c r="H364" i="11" s="1"/>
  <c r="H365" i="11" s="1"/>
  <c r="H366" i="11" s="1"/>
  <c r="H367" i="11" s="1"/>
  <c r="H368" i="11" s="1"/>
  <c r="H369" i="11" s="1"/>
  <c r="H370" i="11" s="1"/>
  <c r="H371" i="11" s="1"/>
  <c r="H372" i="11" s="1"/>
  <c r="H373" i="11" s="1"/>
  <c r="H374" i="11" s="1"/>
  <c r="H375" i="11" s="1"/>
  <c r="H376" i="11" s="1"/>
  <c r="H377" i="11" s="1"/>
  <c r="H378" i="11" s="1"/>
  <c r="H379" i="11" s="1"/>
  <c r="H380" i="11" s="1"/>
  <c r="H381" i="11" s="1"/>
  <c r="H382" i="11" s="1"/>
  <c r="H383" i="11" s="1"/>
  <c r="H384" i="11" s="1"/>
  <c r="H385" i="11" s="1"/>
  <c r="H386" i="11" s="1"/>
  <c r="H387" i="11" s="1"/>
  <c r="H388" i="11" s="1"/>
  <c r="H389" i="11" s="1"/>
  <c r="H390" i="11" s="1"/>
  <c r="H391" i="11" s="1"/>
  <c r="H392" i="11" s="1"/>
  <c r="H393" i="11" s="1"/>
  <c r="H394" i="11" s="1"/>
  <c r="H395" i="11" s="1"/>
  <c r="H396" i="11" s="1"/>
  <c r="H397" i="11" s="1"/>
  <c r="H398" i="11" s="1"/>
  <c r="H399" i="11" s="1"/>
  <c r="H400" i="11" s="1"/>
  <c r="H401" i="11" s="1"/>
  <c r="H402" i="11" s="1"/>
  <c r="H403" i="11" s="1"/>
  <c r="H404" i="11" s="1"/>
  <c r="H405" i="11" s="1"/>
  <c r="H406" i="11" s="1"/>
  <c r="H407" i="11" s="1"/>
  <c r="H408" i="11" s="1"/>
  <c r="H409" i="11" s="1"/>
  <c r="H410" i="11" s="1"/>
  <c r="H411" i="11" s="1"/>
  <c r="H412" i="11" s="1"/>
  <c r="H413" i="11" s="1"/>
  <c r="H414" i="11" s="1"/>
  <c r="H415" i="11" s="1"/>
  <c r="H416" i="11" s="1"/>
  <c r="H417" i="11" s="1"/>
  <c r="H418" i="11" s="1"/>
  <c r="H419" i="11" s="1"/>
  <c r="H420" i="11" s="1"/>
  <c r="H421" i="11" s="1"/>
  <c r="H422" i="11" s="1"/>
  <c r="H423" i="11" s="1"/>
  <c r="H424" i="11" s="1"/>
  <c r="H425" i="11" s="1"/>
  <c r="H426" i="11" s="1"/>
  <c r="H427" i="11" s="1"/>
  <c r="H428" i="11" s="1"/>
  <c r="H429" i="11" s="1"/>
  <c r="H430" i="11" s="1"/>
  <c r="H431" i="11" s="1"/>
  <c r="H432" i="11" s="1"/>
  <c r="H433" i="11" s="1"/>
  <c r="H434" i="11" s="1"/>
  <c r="H435" i="11" s="1"/>
  <c r="H436" i="11" s="1"/>
  <c r="H437" i="11" s="1"/>
  <c r="H438" i="11" s="1"/>
  <c r="H439" i="11" s="1"/>
  <c r="H440" i="11" s="1"/>
  <c r="H441" i="11" s="1"/>
  <c r="H442" i="11" s="1"/>
  <c r="H443" i="11" s="1"/>
  <c r="H444" i="11" s="1"/>
  <c r="H445" i="11" s="1"/>
  <c r="H446" i="11" s="1"/>
  <c r="H447" i="11" s="1"/>
  <c r="H448" i="11" s="1"/>
  <c r="H449" i="11" s="1"/>
  <c r="H450" i="11" s="1"/>
  <c r="H451" i="11" s="1"/>
  <c r="H452" i="11" s="1"/>
  <c r="H453" i="11" s="1"/>
  <c r="H454" i="11" s="1"/>
  <c r="H455" i="11" s="1"/>
  <c r="H456" i="11" s="1"/>
  <c r="H457" i="11" s="1"/>
  <c r="H458" i="11" s="1"/>
  <c r="H459" i="11" s="1"/>
  <c r="H460" i="11" s="1"/>
  <c r="H461" i="11" s="1"/>
  <c r="H462" i="11" s="1"/>
  <c r="H463" i="11" s="1"/>
  <c r="H464" i="11" s="1"/>
  <c r="H465" i="11" s="1"/>
  <c r="H466" i="11" s="1"/>
  <c r="H467" i="11" s="1"/>
  <c r="H468" i="11" s="1"/>
  <c r="H469" i="11" s="1"/>
  <c r="H470" i="11" s="1"/>
  <c r="H471" i="11" s="1"/>
  <c r="H472" i="11" s="1"/>
  <c r="H473" i="11" s="1"/>
  <c r="H474" i="11" s="1"/>
  <c r="H475" i="11" s="1"/>
  <c r="H476" i="11" s="1"/>
  <c r="H477" i="11" s="1"/>
  <c r="H478" i="11" s="1"/>
  <c r="H479" i="11" s="1"/>
  <c r="H480" i="11" s="1"/>
  <c r="H481" i="11" s="1"/>
  <c r="H482" i="11" s="1"/>
  <c r="H483" i="11" s="1"/>
  <c r="H484" i="11" s="1"/>
  <c r="H485" i="11" s="1"/>
  <c r="H486" i="11" s="1"/>
  <c r="H487" i="11" s="1"/>
  <c r="H488" i="11" s="1"/>
  <c r="H489" i="11" s="1"/>
  <c r="H490" i="11" s="1"/>
  <c r="H491" i="11" s="1"/>
  <c r="H492" i="11" s="1"/>
  <c r="H493" i="11" s="1"/>
  <c r="H494" i="11" s="1"/>
  <c r="H495" i="11" s="1"/>
  <c r="H496" i="11" s="1"/>
  <c r="H497" i="11" s="1"/>
  <c r="H498" i="11" s="1"/>
  <c r="H499" i="11" s="1"/>
  <c r="H500" i="11" s="1"/>
  <c r="H501" i="11" s="1"/>
  <c r="H502" i="11" s="1"/>
  <c r="H503" i="11" s="1"/>
  <c r="H504" i="11" s="1"/>
  <c r="H505" i="11" s="1"/>
  <c r="H506" i="11" s="1"/>
  <c r="H507" i="11" s="1"/>
  <c r="H508" i="11" s="1"/>
  <c r="H509" i="11" s="1"/>
  <c r="H510" i="11" s="1"/>
  <c r="H511" i="11" s="1"/>
  <c r="H512" i="11" s="1"/>
  <c r="H513" i="11" s="1"/>
  <c r="H514" i="11" s="1"/>
  <c r="H515" i="11" s="1"/>
  <c r="H516" i="11" s="1"/>
  <c r="H517" i="11" s="1"/>
  <c r="H518" i="11" s="1"/>
  <c r="H519" i="11" s="1"/>
  <c r="H520" i="11" s="1"/>
  <c r="H521" i="11" s="1"/>
  <c r="H522" i="11" s="1"/>
  <c r="H523" i="11" s="1"/>
  <c r="H524" i="11" s="1"/>
  <c r="H525" i="11" s="1"/>
  <c r="H526" i="11" s="1"/>
  <c r="H527" i="11" s="1"/>
  <c r="H528" i="11" s="1"/>
  <c r="H529" i="11" s="1"/>
  <c r="H530" i="11" s="1"/>
  <c r="H531" i="11" s="1"/>
  <c r="H532" i="11" s="1"/>
  <c r="H533" i="11" s="1"/>
  <c r="H534" i="11" s="1"/>
  <c r="H535" i="11" s="1"/>
  <c r="H536" i="11" s="1"/>
  <c r="H537" i="11" s="1"/>
  <c r="H538" i="11" s="1"/>
  <c r="H539" i="11" s="1"/>
  <c r="H540" i="11" s="1"/>
  <c r="H541" i="11" s="1"/>
  <c r="H542" i="11" s="1"/>
  <c r="H543" i="11" s="1"/>
  <c r="H544" i="11" s="1"/>
  <c r="H545" i="11" s="1"/>
  <c r="H546" i="11" s="1"/>
  <c r="H547" i="11" s="1"/>
  <c r="H548" i="11" s="1"/>
  <c r="H549" i="11" s="1"/>
  <c r="H550" i="11" s="1"/>
  <c r="H551" i="11" s="1"/>
  <c r="H552" i="11" s="1"/>
  <c r="H553" i="11" s="1"/>
  <c r="H554" i="11" s="1"/>
  <c r="H555" i="11" s="1"/>
  <c r="H556" i="11" s="1"/>
  <c r="H557" i="11" s="1"/>
  <c r="H558" i="11" s="1"/>
  <c r="H559" i="11" s="1"/>
  <c r="H560" i="11" s="1"/>
  <c r="H561" i="11" s="1"/>
  <c r="H562" i="11" s="1"/>
  <c r="H563" i="11" s="1"/>
  <c r="H564" i="11" s="1"/>
  <c r="H565" i="11" s="1"/>
  <c r="H566" i="11" s="1"/>
  <c r="H567" i="11" s="1"/>
  <c r="H568" i="11" s="1"/>
  <c r="H569" i="11" s="1"/>
  <c r="H570" i="11" s="1"/>
  <c r="H571" i="11" s="1"/>
  <c r="H572" i="11" s="1"/>
  <c r="H573" i="11" s="1"/>
  <c r="H574" i="11" s="1"/>
  <c r="H575" i="11" s="1"/>
  <c r="H576" i="11" s="1"/>
  <c r="H577" i="11" s="1"/>
  <c r="H578" i="11" s="1"/>
  <c r="H579" i="11" s="1"/>
  <c r="H580" i="11" s="1"/>
  <c r="H581" i="11" s="1"/>
  <c r="H582" i="11" s="1"/>
  <c r="H583" i="11" s="1"/>
  <c r="H584" i="11" s="1"/>
  <c r="H585" i="11" s="1"/>
  <c r="H586" i="11" s="1"/>
  <c r="H587" i="11" s="1"/>
  <c r="H588" i="11" s="1"/>
  <c r="H589" i="11" s="1"/>
  <c r="H590" i="11" s="1"/>
  <c r="H591" i="11" s="1"/>
  <c r="H592" i="11" s="1"/>
  <c r="H593" i="11" s="1"/>
  <c r="H594" i="11" s="1"/>
  <c r="H595" i="11" s="1"/>
  <c r="H596" i="11" s="1"/>
  <c r="H597" i="11" s="1"/>
  <c r="H598" i="11" s="1"/>
  <c r="H599" i="11" s="1"/>
  <c r="H600" i="11" s="1"/>
  <c r="H601" i="11" s="1"/>
  <c r="H602" i="11" s="1"/>
  <c r="H603" i="11" s="1"/>
  <c r="H604" i="11" s="1"/>
  <c r="H605" i="11" s="1"/>
  <c r="H606" i="11" s="1"/>
  <c r="H607" i="11" s="1"/>
  <c r="H608" i="11" s="1"/>
  <c r="H609" i="11" s="1"/>
  <c r="H610" i="11" s="1"/>
  <c r="H611" i="11" s="1"/>
  <c r="H612" i="11" s="1"/>
  <c r="H613" i="11" s="1"/>
  <c r="H614" i="11" s="1"/>
  <c r="H615" i="11" s="1"/>
  <c r="H616" i="11" s="1"/>
  <c r="H617" i="11" s="1"/>
  <c r="H618" i="11" s="1"/>
  <c r="H619" i="11" s="1"/>
  <c r="H620" i="11" s="1"/>
  <c r="H621" i="11" s="1"/>
  <c r="H622" i="11" s="1"/>
  <c r="H623" i="11" s="1"/>
  <c r="H624" i="11" s="1"/>
  <c r="H625" i="11" s="1"/>
  <c r="H626" i="11" s="1"/>
  <c r="H627" i="11" s="1"/>
  <c r="H628" i="11" s="1"/>
  <c r="H629" i="11" s="1"/>
  <c r="H630" i="11" s="1"/>
  <c r="H631" i="11" s="1"/>
  <c r="H632" i="11" s="1"/>
  <c r="H633" i="11" s="1"/>
  <c r="H634" i="11" s="1"/>
  <c r="H635" i="11" s="1"/>
  <c r="H636" i="11" s="1"/>
  <c r="H637" i="11" s="1"/>
  <c r="H638" i="11" s="1"/>
  <c r="H639" i="11" s="1"/>
  <c r="H640" i="11" s="1"/>
  <c r="H641" i="11" s="1"/>
  <c r="H642" i="11" s="1"/>
  <c r="H643" i="11" s="1"/>
  <c r="H644" i="11" s="1"/>
  <c r="H645" i="11" s="1"/>
  <c r="H646" i="11" s="1"/>
  <c r="H647" i="11" s="1"/>
  <c r="H648" i="11" s="1"/>
  <c r="H649" i="11" s="1"/>
  <c r="H650" i="11" s="1"/>
  <c r="H651" i="11" s="1"/>
  <c r="H652" i="11" s="1"/>
  <c r="H653" i="11" s="1"/>
  <c r="H654" i="11" s="1"/>
  <c r="H655" i="11" s="1"/>
  <c r="H656" i="11" s="1"/>
  <c r="H657" i="11" s="1"/>
  <c r="H658" i="11" s="1"/>
  <c r="H659" i="11" s="1"/>
  <c r="H660" i="11" s="1"/>
  <c r="H661" i="11" s="1"/>
  <c r="H662" i="11" s="1"/>
  <c r="H663" i="11" s="1"/>
  <c r="H664" i="11" s="1"/>
  <c r="H665" i="11" s="1"/>
  <c r="H666" i="11" s="1"/>
  <c r="H667" i="11" s="1"/>
  <c r="H668" i="11" s="1"/>
  <c r="H669" i="11" s="1"/>
  <c r="H670" i="11" s="1"/>
  <c r="H671" i="11" s="1"/>
  <c r="H672" i="11" s="1"/>
  <c r="H673" i="11" s="1"/>
  <c r="H674" i="11" s="1"/>
  <c r="H675" i="11" s="1"/>
  <c r="H676" i="11" s="1"/>
  <c r="H677" i="11" s="1"/>
  <c r="H678" i="11" s="1"/>
  <c r="H679" i="11" s="1"/>
  <c r="H680" i="11" s="1"/>
  <c r="H681" i="11" s="1"/>
  <c r="H682" i="11" s="1"/>
  <c r="H683" i="11" s="1"/>
  <c r="H684" i="11" s="1"/>
  <c r="H685" i="11" s="1"/>
  <c r="H686" i="11" s="1"/>
  <c r="H687" i="11" s="1"/>
  <c r="H688" i="11" s="1"/>
  <c r="H689" i="11" s="1"/>
  <c r="H690" i="11" s="1"/>
  <c r="H691" i="11" s="1"/>
  <c r="H692" i="11" s="1"/>
  <c r="H693" i="11" s="1"/>
  <c r="H694" i="11" s="1"/>
  <c r="H695" i="11" s="1"/>
  <c r="H696" i="11" s="1"/>
  <c r="H697" i="11" s="1"/>
  <c r="H698" i="11" s="1"/>
  <c r="H699" i="11" s="1"/>
  <c r="H700" i="11" s="1"/>
  <c r="H701" i="11" s="1"/>
  <c r="H702" i="11" s="1"/>
  <c r="H703" i="11" s="1"/>
  <c r="H704" i="11" s="1"/>
  <c r="H705" i="11" s="1"/>
  <c r="H706" i="11" s="1"/>
  <c r="H707" i="11" s="1"/>
  <c r="H708" i="11" s="1"/>
  <c r="H709" i="11" s="1"/>
  <c r="H710" i="11" s="1"/>
  <c r="H711" i="11" s="1"/>
  <c r="H712" i="11" s="1"/>
  <c r="H713" i="11" s="1"/>
  <c r="H714" i="11" s="1"/>
  <c r="H715" i="11" s="1"/>
  <c r="H716" i="11" s="1"/>
  <c r="H717" i="11" s="1"/>
  <c r="H718" i="11" s="1"/>
  <c r="H719" i="11" s="1"/>
  <c r="H720" i="11" s="1"/>
  <c r="H721" i="11" s="1"/>
  <c r="H722" i="11" s="1"/>
  <c r="H723" i="11" s="1"/>
  <c r="H724" i="11" s="1"/>
  <c r="H725" i="11" s="1"/>
  <c r="H726" i="11" s="1"/>
  <c r="H727" i="11" s="1"/>
  <c r="H728" i="11" s="1"/>
  <c r="H729" i="11" s="1"/>
  <c r="H730" i="11" s="1"/>
  <c r="H731" i="11" s="1"/>
  <c r="H732" i="11" s="1"/>
  <c r="H733" i="11" s="1"/>
  <c r="H734" i="11" s="1"/>
  <c r="H735" i="11" s="1"/>
  <c r="H736" i="11" s="1"/>
  <c r="H737" i="11" s="1"/>
  <c r="H738" i="11" s="1"/>
  <c r="H739" i="11" s="1"/>
  <c r="H740" i="11" s="1"/>
  <c r="H741" i="11" s="1"/>
  <c r="H742" i="11" s="1"/>
  <c r="H743" i="11" s="1"/>
  <c r="H744" i="11" s="1"/>
  <c r="H745" i="11" s="1"/>
  <c r="H746" i="11" s="1"/>
  <c r="H747" i="11" s="1"/>
  <c r="H748" i="11" s="1"/>
  <c r="H749" i="11" s="1"/>
  <c r="H750" i="11" s="1"/>
  <c r="H751" i="11" s="1"/>
  <c r="H752" i="11" s="1"/>
  <c r="H753" i="11" s="1"/>
  <c r="H754" i="11" s="1"/>
  <c r="H755" i="11" s="1"/>
  <c r="H756" i="11" s="1"/>
  <c r="H757" i="11" s="1"/>
  <c r="H758" i="11" s="1"/>
  <c r="H759" i="11" s="1"/>
  <c r="H760" i="11" s="1"/>
  <c r="H761" i="11" s="1"/>
  <c r="H762" i="11" s="1"/>
  <c r="H763" i="11" s="1"/>
  <c r="H764" i="11" s="1"/>
  <c r="H765" i="11" s="1"/>
  <c r="H766" i="11" s="1"/>
  <c r="H767" i="11" s="1"/>
  <c r="H768" i="11" s="1"/>
  <c r="H769" i="11" s="1"/>
  <c r="H770" i="11" s="1"/>
  <c r="H771" i="11" s="1"/>
  <c r="H772" i="11" s="1"/>
  <c r="J250" i="6"/>
  <c r="J251" i="6" s="1"/>
  <c r="J252" i="6" s="1"/>
  <c r="J253" i="6" s="1"/>
  <c r="J254" i="6" s="1"/>
  <c r="B387" i="2"/>
  <c r="B381" i="2"/>
  <c r="H773" i="11" l="1"/>
  <c r="H774" i="11" s="1"/>
  <c r="H775" i="11" s="1"/>
  <c r="H776" i="11" s="1"/>
  <c r="H777" i="11" s="1"/>
  <c r="H778" i="11" s="1"/>
  <c r="H779" i="11" s="1"/>
  <c r="H780" i="11" s="1"/>
  <c r="H781" i="11" s="1"/>
  <c r="H782" i="11" s="1"/>
  <c r="H783" i="11" s="1"/>
  <c r="H784" i="11" s="1"/>
  <c r="H785" i="11" s="1"/>
  <c r="H786" i="11" s="1"/>
  <c r="H787" i="11" s="1"/>
  <c r="H788" i="11" s="1"/>
  <c r="H789" i="11" s="1"/>
  <c r="H790" i="11" s="1"/>
  <c r="H791" i="11" s="1"/>
  <c r="H792" i="11" s="1"/>
  <c r="H793" i="11" s="1"/>
  <c r="H794" i="11" s="1"/>
  <c r="H795" i="11" s="1"/>
  <c r="H796" i="11" s="1"/>
  <c r="H797" i="11" s="1"/>
  <c r="H798" i="11" s="1"/>
  <c r="H799" i="11" s="1"/>
  <c r="H800" i="11" s="1"/>
  <c r="H801" i="11" s="1"/>
  <c r="H802" i="11" s="1"/>
  <c r="H803" i="11" s="1"/>
  <c r="H804" i="11" s="1"/>
  <c r="H805" i="11" s="1"/>
  <c r="H806" i="11" s="1"/>
  <c r="H807" i="11" s="1"/>
  <c r="H808" i="11" s="1"/>
  <c r="H809" i="11" s="1"/>
  <c r="H810" i="11" s="1"/>
  <c r="H811" i="11" s="1"/>
  <c r="H812" i="11" s="1"/>
  <c r="H813" i="11" s="1"/>
  <c r="H814" i="11" s="1"/>
  <c r="H815" i="11" s="1"/>
  <c r="H816" i="11" s="1"/>
  <c r="H817" i="11" s="1"/>
  <c r="H818" i="11" s="1"/>
  <c r="H819" i="11" s="1"/>
  <c r="H820" i="11" s="1"/>
  <c r="H821" i="11" s="1"/>
  <c r="J255" i="6"/>
  <c r="J256" i="6" s="1"/>
  <c r="J257" i="6" s="1"/>
  <c r="J258" i="6" s="1"/>
  <c r="A396" i="2"/>
  <c r="B396" i="2"/>
  <c r="B397" i="2"/>
  <c r="B398" i="2"/>
  <c r="B399" i="2"/>
  <c r="B400" i="2"/>
  <c r="B401" i="2"/>
  <c r="B402" i="2"/>
  <c r="B403" i="2"/>
  <c r="B404" i="2"/>
  <c r="B405" i="2"/>
  <c r="B406" i="2"/>
  <c r="B407" i="2"/>
  <c r="B408" i="2"/>
  <c r="B409" i="2"/>
  <c r="B410" i="2"/>
  <c r="B411" i="2"/>
  <c r="B412" i="2"/>
  <c r="H822" i="11" l="1"/>
  <c r="H823" i="11" s="1"/>
  <c r="H824" i="11" s="1"/>
  <c r="H825" i="11" s="1"/>
  <c r="H826" i="11" s="1"/>
  <c r="H827" i="11" s="1"/>
  <c r="H828" i="11" s="1"/>
  <c r="H829" i="11" s="1"/>
  <c r="H830" i="11" s="1"/>
  <c r="H831" i="11" s="1"/>
  <c r="H832" i="11" s="1"/>
  <c r="H833" i="11" s="1"/>
  <c r="H834" i="11" s="1"/>
  <c r="H835" i="11" s="1"/>
  <c r="H836" i="11" s="1"/>
  <c r="H837" i="11" s="1"/>
  <c r="H838" i="11" s="1"/>
  <c r="H839" i="11" s="1"/>
  <c r="H840" i="11" s="1"/>
  <c r="H841" i="11" s="1"/>
  <c r="H842" i="11" s="1"/>
  <c r="H2" i="12"/>
  <c r="J259" i="6"/>
  <c r="J260" i="6" s="1"/>
  <c r="J261" i="6" s="1"/>
  <c r="J262" i="6" s="1"/>
  <c r="J263" i="6" s="1"/>
  <c r="J264" i="6" s="1"/>
  <c r="J265" i="6" s="1"/>
  <c r="J266" i="6" s="1"/>
  <c r="J267" i="6" s="1"/>
  <c r="J268" i="6" s="1"/>
  <c r="J269" i="6" s="1"/>
  <c r="J270" i="6" s="1"/>
  <c r="J271" i="6" s="1"/>
  <c r="J272" i="6" s="1"/>
  <c r="J273" i="6" s="1"/>
  <c r="J274" i="6" s="1"/>
  <c r="J275" i="6" s="1"/>
  <c r="J276" i="6" s="1"/>
  <c r="J277" i="6" s="1"/>
  <c r="J278" i="6" s="1"/>
  <c r="A389" i="2"/>
  <c r="A380" i="2"/>
  <c r="A379" i="2"/>
  <c r="A344" i="2"/>
  <c r="J279" i="6" l="1"/>
  <c r="J280" i="6" s="1"/>
  <c r="J281" i="6" s="1"/>
  <c r="J282" i="6" s="1"/>
  <c r="J283" i="6" s="1"/>
  <c r="J284" i="6" s="1"/>
  <c r="J285" i="6" s="1"/>
  <c r="J286" i="6" s="1"/>
  <c r="J287" i="6" s="1"/>
  <c r="J288" i="6" s="1"/>
  <c r="J289" i="6" s="1"/>
  <c r="J290" i="6" s="1"/>
  <c r="J291" i="6" s="1"/>
  <c r="J292" i="6" s="1"/>
  <c r="J293" i="6" s="1"/>
  <c r="J294" i="6" s="1"/>
  <c r="J295" i="6" s="1"/>
  <c r="J296" i="6" s="1"/>
  <c r="J297" i="6" s="1"/>
  <c r="B395" i="2"/>
  <c r="B394" i="2"/>
  <c r="B393" i="2"/>
  <c r="B392" i="2"/>
  <c r="B391" i="2"/>
  <c r="B390" i="2"/>
  <c r="B389" i="2"/>
  <c r="B388" i="2"/>
  <c r="B386" i="2"/>
  <c r="B385" i="2"/>
  <c r="B384" i="2"/>
  <c r="B383" i="2"/>
  <c r="B382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6" i="2"/>
  <c r="B365" i="2"/>
  <c r="B364" i="2"/>
  <c r="B362" i="2"/>
  <c r="B361" i="2"/>
  <c r="B360" i="2"/>
  <c r="B348" i="2"/>
  <c r="B347" i="2"/>
  <c r="J298" i="6" l="1"/>
  <c r="J299" i="6" s="1"/>
  <c r="J300" i="6" s="1"/>
  <c r="J301" i="6" s="1"/>
  <c r="J302" i="6" s="1"/>
  <c r="J303" i="6" s="1"/>
  <c r="J304" i="6" s="1"/>
  <c r="J305" i="6" l="1"/>
  <c r="H349" i="2"/>
  <c r="J306" i="6" l="1"/>
  <c r="J307" i="6" s="1"/>
  <c r="J308" i="6" s="1"/>
  <c r="J309" i="6" s="1"/>
  <c r="J310" i="6" s="1"/>
  <c r="B367" i="2"/>
  <c r="B363" i="2"/>
  <c r="B358" i="2"/>
  <c r="B357" i="2"/>
  <c r="B356" i="2"/>
  <c r="B355" i="2"/>
  <c r="B354" i="2"/>
  <c r="B353" i="2"/>
  <c r="B351" i="2"/>
  <c r="B350" i="2"/>
  <c r="B346" i="2"/>
  <c r="B327" i="2"/>
  <c r="B315" i="2"/>
  <c r="I345" i="2"/>
  <c r="B345" i="2" s="1"/>
  <c r="J311" i="6" l="1"/>
  <c r="J312" i="6" s="1"/>
  <c r="J313" i="6" s="1"/>
  <c r="J314" i="6" s="1"/>
  <c r="J315" i="6" s="1"/>
  <c r="J316" i="6" s="1"/>
  <c r="J317" i="6" s="1"/>
  <c r="J318" i="6" s="1"/>
  <c r="J319" i="6" s="1"/>
  <c r="J320" i="6" s="1"/>
  <c r="J321" i="6" s="1"/>
  <c r="J322" i="6" s="1"/>
  <c r="J323" i="6" s="1"/>
  <c r="J324" i="6" s="1"/>
  <c r="J325" i="6" s="1"/>
  <c r="J326" i="6" s="1"/>
  <c r="J327" i="6" s="1"/>
  <c r="I335" i="2"/>
  <c r="B344" i="2"/>
  <c r="M344" i="2"/>
  <c r="J328" i="6" l="1"/>
  <c r="J329" i="6" s="1"/>
  <c r="J330" i="6" s="1"/>
  <c r="J331" i="6" s="1"/>
  <c r="J332" i="6" s="1"/>
  <c r="J333" i="6" s="1"/>
  <c r="J334" i="6" s="1"/>
  <c r="J335" i="6" s="1"/>
  <c r="J336" i="6" s="1"/>
  <c r="J337" i="6" s="1"/>
  <c r="J338" i="6" s="1"/>
  <c r="J339" i="6" s="1"/>
  <c r="B341" i="2"/>
  <c r="B340" i="2"/>
  <c r="B339" i="2"/>
  <c r="B338" i="2"/>
  <c r="B337" i="2"/>
  <c r="B335" i="2"/>
  <c r="B334" i="2"/>
  <c r="B332" i="2"/>
  <c r="J340" i="6" l="1"/>
  <c r="J341" i="6" s="1"/>
  <c r="J342" i="6" s="1"/>
  <c r="J343" i="6" s="1"/>
  <c r="J344" i="6" s="1"/>
  <c r="J345" i="6" s="1"/>
  <c r="J346" i="6" s="1"/>
  <c r="J347" i="6" s="1"/>
  <c r="J348" i="6" s="1"/>
  <c r="J349" i="6" s="1"/>
  <c r="J350" i="6" s="1"/>
  <c r="J351" i="6" s="1"/>
  <c r="J352" i="6" s="1"/>
  <c r="J353" i="6" s="1"/>
  <c r="J354" i="6" s="1"/>
  <c r="J355" i="6" s="1"/>
  <c r="J356" i="6" s="1"/>
  <c r="J357" i="6" s="1"/>
  <c r="J358" i="6" s="1"/>
  <c r="J359" i="6" s="1"/>
  <c r="J360" i="6" s="1"/>
  <c r="J361" i="6" s="1"/>
  <c r="J362" i="6" s="1"/>
  <c r="J363" i="6" s="1"/>
  <c r="J364" i="6" s="1"/>
  <c r="J365" i="6" s="1"/>
  <c r="J366" i="6" s="1"/>
  <c r="J367" i="6" s="1"/>
  <c r="J368" i="6" s="1"/>
  <c r="J369" i="6" s="1"/>
  <c r="B301" i="2"/>
  <c r="A317" i="2" l="1"/>
  <c r="B336" i="2"/>
  <c r="B333" i="2"/>
  <c r="B331" i="2"/>
  <c r="B330" i="2"/>
  <c r="B329" i="2"/>
  <c r="B328" i="2"/>
  <c r="B326" i="2"/>
  <c r="B325" i="2"/>
  <c r="B324" i="2"/>
  <c r="B323" i="2"/>
  <c r="B322" i="2"/>
  <c r="B321" i="2"/>
  <c r="B320" i="2"/>
  <c r="B319" i="2"/>
  <c r="B318" i="2"/>
  <c r="B317" i="2"/>
  <c r="B316" i="2"/>
  <c r="B314" i="2"/>
  <c r="B313" i="2"/>
  <c r="A313" i="2"/>
  <c r="B312" i="2"/>
  <c r="B311" i="2"/>
  <c r="B310" i="2"/>
  <c r="B309" i="2"/>
  <c r="B308" i="2"/>
  <c r="B307" i="2"/>
  <c r="B306" i="2"/>
  <c r="B305" i="2"/>
  <c r="B304" i="2"/>
  <c r="B303" i="2"/>
  <c r="B302" i="2"/>
  <c r="B300" i="2"/>
  <c r="B299" i="2"/>
  <c r="B298" i="2"/>
  <c r="B297" i="2"/>
  <c r="I244" i="2" l="1"/>
  <c r="B288" i="2" l="1"/>
  <c r="B296" i="2"/>
  <c r="B295" i="2"/>
  <c r="B294" i="2"/>
  <c r="M284" i="2" l="1"/>
  <c r="B285" i="2"/>
  <c r="B286" i="2"/>
  <c r="B287" i="2"/>
  <c r="B289" i="2"/>
  <c r="B290" i="2"/>
  <c r="B291" i="2"/>
  <c r="B292" i="2"/>
  <c r="B293" i="2"/>
  <c r="B284" i="2" l="1"/>
  <c r="B283" i="2"/>
  <c r="B282" i="2"/>
  <c r="B281" i="2"/>
  <c r="B280" i="2"/>
  <c r="B279" i="2"/>
  <c r="B278" i="2"/>
  <c r="B277" i="2"/>
  <c r="B276" i="2"/>
  <c r="B275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59" i="2"/>
  <c r="B258" i="2"/>
  <c r="A274" i="2" l="1"/>
  <c r="A259" i="2"/>
  <c r="A258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11" i="2"/>
  <c r="A209" i="2"/>
  <c r="A208" i="2"/>
  <c r="A207" i="2"/>
  <c r="A201" i="2"/>
  <c r="A200" i="2"/>
  <c r="A199" i="2"/>
  <c r="A198" i="2"/>
  <c r="A197" i="2"/>
  <c r="A196" i="2"/>
  <c r="H274" i="2" l="1"/>
  <c r="B274" i="2" s="1"/>
  <c r="I260" i="2"/>
  <c r="B260" i="2" s="1"/>
  <c r="D257" i="2" l="1"/>
  <c r="A257" i="2" s="1"/>
  <c r="B257" i="2"/>
  <c r="D260" i="2" l="1"/>
  <c r="A260" i="2" s="1"/>
  <c r="B245" i="2"/>
  <c r="B244" i="2"/>
  <c r="D261" i="2" l="1"/>
  <c r="D262" i="2" l="1"/>
  <c r="A261" i="2"/>
  <c r="A231" i="2"/>
  <c r="A232" i="2"/>
  <c r="B214" i="2"/>
  <c r="B215" i="2"/>
  <c r="B216" i="2"/>
  <c r="B217" i="2"/>
  <c r="B218" i="2"/>
  <c r="B219" i="2"/>
  <c r="B220" i="2"/>
  <c r="B221" i="2"/>
  <c r="B222" i="2"/>
  <c r="B223" i="2"/>
  <c r="B224" i="2"/>
  <c r="B225" i="2"/>
  <c r="B226" i="2"/>
  <c r="B227" i="2"/>
  <c r="B228" i="2"/>
  <c r="B229" i="2"/>
  <c r="B230" i="2"/>
  <c r="B201" i="2"/>
  <c r="B231" i="2"/>
  <c r="B232" i="2"/>
  <c r="B233" i="2"/>
  <c r="B234" i="2"/>
  <c r="B235" i="2"/>
  <c r="B236" i="2"/>
  <c r="B237" i="2"/>
  <c r="B238" i="2"/>
  <c r="B239" i="2"/>
  <c r="B240" i="2"/>
  <c r="B241" i="2"/>
  <c r="B246" i="2"/>
  <c r="B247" i="2"/>
  <c r="B248" i="2"/>
  <c r="B249" i="2"/>
  <c r="B250" i="2"/>
  <c r="B251" i="2"/>
  <c r="B252" i="2"/>
  <c r="B253" i="2"/>
  <c r="B254" i="2"/>
  <c r="B255" i="2"/>
  <c r="B256" i="2"/>
  <c r="B242" i="2"/>
  <c r="B243" i="2"/>
  <c r="H109" i="2"/>
  <c r="B206" i="2"/>
  <c r="D263" i="2" l="1"/>
  <c r="A262" i="2"/>
  <c r="B208" i="2"/>
  <c r="B209" i="2"/>
  <c r="B210" i="2"/>
  <c r="B211" i="2"/>
  <c r="B212" i="2"/>
  <c r="B213" i="2"/>
  <c r="D264" i="2" l="1"/>
  <c r="A263" i="2"/>
  <c r="B207" i="2"/>
  <c r="B205" i="2"/>
  <c r="B204" i="2"/>
  <c r="B203" i="2"/>
  <c r="B202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80" i="2"/>
  <c r="B179" i="2"/>
  <c r="B178" i="2"/>
  <c r="B177" i="2"/>
  <c r="A177" i="2"/>
  <c r="B176" i="2"/>
  <c r="B175" i="2"/>
  <c r="B174" i="2"/>
  <c r="B173" i="2"/>
  <c r="B172" i="2"/>
  <c r="B171" i="2"/>
  <c r="A171" i="2"/>
  <c r="B170" i="2"/>
  <c r="A170" i="2"/>
  <c r="B169" i="2"/>
  <c r="A169" i="2"/>
  <c r="B168" i="2"/>
  <c r="A168" i="2"/>
  <c r="D265" i="2" l="1"/>
  <c r="A264" i="2"/>
  <c r="D172" i="2"/>
  <c r="D266" i="2" l="1"/>
  <c r="A265" i="2"/>
  <c r="D173" i="2"/>
  <c r="A172" i="2"/>
  <c r="I125" i="2"/>
  <c r="D267" i="2" l="1"/>
  <c r="A266" i="2"/>
  <c r="D174" i="2"/>
  <c r="A173" i="2"/>
  <c r="B167" i="2"/>
  <c r="A167" i="2"/>
  <c r="B166" i="2"/>
  <c r="A166" i="2"/>
  <c r="D268" i="2" l="1"/>
  <c r="A267" i="2"/>
  <c r="D175" i="2"/>
  <c r="A174" i="2"/>
  <c r="I43" i="2"/>
  <c r="I69" i="2"/>
  <c r="D269" i="2" l="1"/>
  <c r="A268" i="2"/>
  <c r="D176" i="2"/>
  <c r="A175" i="2"/>
  <c r="D270" i="2" l="1"/>
  <c r="A269" i="2"/>
  <c r="D178" i="2"/>
  <c r="A176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152" i="2"/>
  <c r="B153" i="2"/>
  <c r="B154" i="2"/>
  <c r="B155" i="2"/>
  <c r="B156" i="2"/>
  <c r="B157" i="2"/>
  <c r="B158" i="2"/>
  <c r="B159" i="2"/>
  <c r="B160" i="2"/>
  <c r="B161" i="2"/>
  <c r="B162" i="2"/>
  <c r="B163" i="2"/>
  <c r="B164" i="2"/>
  <c r="B165" i="2"/>
  <c r="D271" i="2" l="1"/>
  <c r="A270" i="2"/>
  <c r="A178" i="2"/>
  <c r="D179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D272" i="2" l="1"/>
  <c r="A271" i="2"/>
  <c r="A179" i="2"/>
  <c r="D180" i="2"/>
  <c r="A180" i="2" s="1"/>
  <c r="I93" i="2"/>
  <c r="D273" i="2" l="1"/>
  <c r="A272" i="2"/>
  <c r="D181" i="2"/>
  <c r="B40" i="2"/>
  <c r="D275" i="2" l="1"/>
  <c r="A273" i="2"/>
  <c r="D182" i="2"/>
  <c r="A181" i="2"/>
  <c r="D91" i="2"/>
  <c r="A91" i="2" s="1"/>
  <c r="B112" i="2"/>
  <c r="B111" i="2"/>
  <c r="B110" i="2"/>
  <c r="B108" i="2"/>
  <c r="B107" i="2"/>
  <c r="B105" i="2"/>
  <c r="A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A90" i="2"/>
  <c r="D70" i="2"/>
  <c r="D71" i="2" s="1"/>
  <c r="D72" i="2" s="1"/>
  <c r="D73" i="2" s="1"/>
  <c r="D74" i="2" s="1"/>
  <c r="D75" i="2" s="1"/>
  <c r="D76" i="2" s="1"/>
  <c r="D77" i="2" s="1"/>
  <c r="D78" i="2" s="1"/>
  <c r="D79" i="2" s="1"/>
  <c r="D80" i="2" s="1"/>
  <c r="D81" i="2" s="1"/>
  <c r="D82" i="2" s="1"/>
  <c r="D83" i="2" s="1"/>
  <c r="D84" i="2" s="1"/>
  <c r="D85" i="2" s="1"/>
  <c r="D86" i="2" s="1"/>
  <c r="D87" i="2" s="1"/>
  <c r="D88" i="2" s="1"/>
  <c r="D89" i="2" s="1"/>
  <c r="D276" i="2" l="1"/>
  <c r="A275" i="2"/>
  <c r="A182" i="2"/>
  <c r="D183" i="2"/>
  <c r="A183" i="2" s="1"/>
  <c r="A117" i="2"/>
  <c r="D92" i="2"/>
  <c r="A92" i="2" s="1"/>
  <c r="D277" i="2" l="1"/>
  <c r="A276" i="2"/>
  <c r="D184" i="2"/>
  <c r="D93" i="2"/>
  <c r="A93" i="2" s="1"/>
  <c r="D278" i="2" l="1"/>
  <c r="A277" i="2"/>
  <c r="D185" i="2"/>
  <c r="A184" i="2"/>
  <c r="D94" i="2"/>
  <c r="D95" i="2" s="1"/>
  <c r="D279" i="2" l="1"/>
  <c r="A278" i="2"/>
  <c r="D186" i="2"/>
  <c r="A185" i="2"/>
  <c r="A94" i="2"/>
  <c r="A95" i="2"/>
  <c r="D96" i="2"/>
  <c r="D280" i="2" l="1"/>
  <c r="A279" i="2"/>
  <c r="D187" i="2"/>
  <c r="A186" i="2"/>
  <c r="D97" i="2"/>
  <c r="A96" i="2"/>
  <c r="D281" i="2" l="1"/>
  <c r="A280" i="2"/>
  <c r="D188" i="2"/>
  <c r="A187" i="2"/>
  <c r="A97" i="2"/>
  <c r="D98" i="2"/>
  <c r="A281" i="2" l="1"/>
  <c r="D282" i="2"/>
  <c r="D189" i="2"/>
  <c r="A188" i="2"/>
  <c r="A98" i="2"/>
  <c r="D99" i="2"/>
  <c r="D283" i="2" l="1"/>
  <c r="A282" i="2"/>
  <c r="D190" i="2"/>
  <c r="A189" i="2"/>
  <c r="A99" i="2"/>
  <c r="D100" i="2"/>
  <c r="D284" i="2" l="1"/>
  <c r="A283" i="2"/>
  <c r="D191" i="2"/>
  <c r="A190" i="2"/>
  <c r="A100" i="2"/>
  <c r="D101" i="2"/>
  <c r="D285" i="2" l="1"/>
  <c r="A284" i="2"/>
  <c r="D192" i="2"/>
  <c r="A191" i="2"/>
  <c r="A101" i="2"/>
  <c r="D102" i="2"/>
  <c r="D286" i="2" l="1"/>
  <c r="A285" i="2"/>
  <c r="D193" i="2"/>
  <c r="A192" i="2"/>
  <c r="D103" i="2"/>
  <c r="A102" i="2"/>
  <c r="D287" i="2" l="1"/>
  <c r="A286" i="2"/>
  <c r="D194" i="2"/>
  <c r="A193" i="2"/>
  <c r="A103" i="2"/>
  <c r="D104" i="2"/>
  <c r="A104" i="2" s="1"/>
  <c r="D289" i="2" l="1"/>
  <c r="A287" i="2"/>
  <c r="D195" i="2"/>
  <c r="A194" i="2"/>
  <c r="D107" i="2"/>
  <c r="D290" i="2" l="1"/>
  <c r="A289" i="2"/>
  <c r="D202" i="2"/>
  <c r="A195" i="2"/>
  <c r="D108" i="2"/>
  <c r="D110" i="2" s="1"/>
  <c r="D111" i="2" s="1"/>
  <c r="D112" i="2" s="1"/>
  <c r="A107" i="2"/>
  <c r="D291" i="2" l="1"/>
  <c r="A290" i="2"/>
  <c r="D203" i="2"/>
  <c r="A202" i="2"/>
  <c r="A108" i="2"/>
  <c r="D292" i="2" l="1"/>
  <c r="A291" i="2"/>
  <c r="A203" i="2"/>
  <c r="D204" i="2"/>
  <c r="A110" i="2"/>
  <c r="D293" i="2" l="1"/>
  <c r="A292" i="2"/>
  <c r="D205" i="2"/>
  <c r="A204" i="2"/>
  <c r="A111" i="2"/>
  <c r="A293" i="2" l="1"/>
  <c r="D294" i="2"/>
  <c r="D206" i="2"/>
  <c r="A205" i="2"/>
  <c r="D210" i="2"/>
  <c r="A210" i="2" s="1"/>
  <c r="A112" i="2"/>
  <c r="D113" i="2"/>
  <c r="D295" i="2" l="1"/>
  <c r="A294" i="2"/>
  <c r="A206" i="2"/>
  <c r="D212" i="2"/>
  <c r="A212" i="2" s="1"/>
  <c r="D114" i="2"/>
  <c r="A113" i="2"/>
  <c r="J12" i="2"/>
  <c r="D296" i="2" l="1"/>
  <c r="A295" i="2"/>
  <c r="J13" i="2"/>
  <c r="D213" i="2"/>
  <c r="A213" i="2" s="1"/>
  <c r="D115" i="2"/>
  <c r="A114" i="2"/>
  <c r="B3" i="2"/>
  <c r="B4" i="2"/>
  <c r="B5" i="2"/>
  <c r="B6" i="2"/>
  <c r="B7" i="2"/>
  <c r="B8" i="2"/>
  <c r="B9" i="2"/>
  <c r="B10" i="2"/>
  <c r="B12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2" i="2"/>
  <c r="A88" i="2"/>
  <c r="A89" i="2"/>
  <c r="A26" i="2"/>
  <c r="A23" i="2"/>
  <c r="A22" i="2"/>
  <c r="A5" i="2"/>
  <c r="A4" i="2"/>
  <c r="A3" i="2"/>
  <c r="A2" i="2"/>
  <c r="A296" i="2" l="1"/>
  <c r="D297" i="2"/>
  <c r="A297" i="2" s="1"/>
  <c r="D214" i="2"/>
  <c r="A214" i="2" s="1"/>
  <c r="D116" i="2"/>
  <c r="A115" i="2"/>
  <c r="I11" i="2"/>
  <c r="B11" i="2" s="1"/>
  <c r="D298" i="2" l="1"/>
  <c r="D215" i="2"/>
  <c r="A215" i="2" s="1"/>
  <c r="D118" i="2"/>
  <c r="A116" i="2"/>
  <c r="D299" i="2" l="1"/>
  <c r="A298" i="2"/>
  <c r="D216" i="2"/>
  <c r="A216" i="2" s="1"/>
  <c r="D119" i="2"/>
  <c r="A118" i="2"/>
  <c r="D24" i="2"/>
  <c r="D300" i="2" l="1"/>
  <c r="A299" i="2"/>
  <c r="D217" i="2"/>
  <c r="A217" i="2" s="1"/>
  <c r="D120" i="2"/>
  <c r="A119" i="2"/>
  <c r="D25" i="2"/>
  <c r="A24" i="2"/>
  <c r="D301" i="2" l="1"/>
  <c r="A300" i="2"/>
  <c r="D218" i="2"/>
  <c r="A218" i="2" s="1"/>
  <c r="A120" i="2"/>
  <c r="D121" i="2"/>
  <c r="D27" i="2"/>
  <c r="A25" i="2"/>
  <c r="D302" i="2" l="1"/>
  <c r="D303" i="2" s="1"/>
  <c r="A301" i="2"/>
  <c r="D219" i="2"/>
  <c r="A219" i="2" s="1"/>
  <c r="A121" i="2"/>
  <c r="D122" i="2"/>
  <c r="A27" i="2"/>
  <c r="A302" i="2" l="1"/>
  <c r="D304" i="2"/>
  <c r="A303" i="2"/>
  <c r="D220" i="2"/>
  <c r="A220" i="2" s="1"/>
  <c r="A122" i="2"/>
  <c r="D123" i="2"/>
  <c r="A37" i="2"/>
  <c r="D305" i="2" l="1"/>
  <c r="A304" i="2"/>
  <c r="D221" i="2"/>
  <c r="A221" i="2" s="1"/>
  <c r="D124" i="2"/>
  <c r="A123" i="2"/>
  <c r="D6" i="2"/>
  <c r="D306" i="2" l="1"/>
  <c r="A305" i="2"/>
  <c r="D222" i="2"/>
  <c r="A222" i="2" s="1"/>
  <c r="D125" i="2"/>
  <c r="A124" i="2"/>
  <c r="A6" i="2"/>
  <c r="D7" i="2"/>
  <c r="D307" i="2" l="1"/>
  <c r="A306" i="2"/>
  <c r="D223" i="2"/>
  <c r="A223" i="2" s="1"/>
  <c r="A125" i="2"/>
  <c r="D126" i="2"/>
  <c r="A7" i="2"/>
  <c r="D8" i="2"/>
  <c r="D308" i="2" l="1"/>
  <c r="A307" i="2"/>
  <c r="D224" i="2"/>
  <c r="A224" i="2" s="1"/>
  <c r="D127" i="2"/>
  <c r="A126" i="2"/>
  <c r="D9" i="2"/>
  <c r="A8" i="2"/>
  <c r="D309" i="2" l="1"/>
  <c r="A308" i="2"/>
  <c r="D225" i="2"/>
  <c r="A225" i="2" s="1"/>
  <c r="D128" i="2"/>
  <c r="A127" i="2"/>
  <c r="D10" i="2"/>
  <c r="A9" i="2"/>
  <c r="D310" i="2" l="1"/>
  <c r="A309" i="2"/>
  <c r="D226" i="2"/>
  <c r="A226" i="2" s="1"/>
  <c r="D129" i="2"/>
  <c r="A128" i="2"/>
  <c r="D11" i="2"/>
  <c r="A10" i="2"/>
  <c r="D311" i="2" l="1"/>
  <c r="A310" i="2"/>
  <c r="D227" i="2"/>
  <c r="A227" i="2" s="1"/>
  <c r="D130" i="2"/>
  <c r="A129" i="2"/>
  <c r="D12" i="2"/>
  <c r="A11" i="2"/>
  <c r="A47" i="2"/>
  <c r="D312" i="2" l="1"/>
  <c r="A311" i="2"/>
  <c r="D228" i="2"/>
  <c r="A228" i="2" s="1"/>
  <c r="D131" i="2"/>
  <c r="A130" i="2"/>
  <c r="D14" i="2"/>
  <c r="A12" i="2"/>
  <c r="D314" i="2" l="1"/>
  <c r="A312" i="2"/>
  <c r="D229" i="2"/>
  <c r="A229" i="2" s="1"/>
  <c r="D132" i="2"/>
  <c r="A131" i="2"/>
  <c r="D15" i="2"/>
  <c r="A14" i="2"/>
  <c r="D315" i="2" l="1"/>
  <c r="A315" i="2" s="1"/>
  <c r="A314" i="2"/>
  <c r="D230" i="2"/>
  <c r="A230" i="2" s="1"/>
  <c r="D133" i="2"/>
  <c r="A132" i="2"/>
  <c r="D16" i="2"/>
  <c r="A15" i="2"/>
  <c r="D316" i="2" l="1"/>
  <c r="D318" i="2" s="1"/>
  <c r="D134" i="2"/>
  <c r="A133" i="2"/>
  <c r="D17" i="2"/>
  <c r="A16" i="2"/>
  <c r="A316" i="2" l="1"/>
  <c r="D319" i="2"/>
  <c r="A318" i="2"/>
  <c r="D135" i="2"/>
  <c r="A134" i="2"/>
  <c r="D18" i="2"/>
  <c r="A17" i="2"/>
  <c r="D320" i="2" l="1"/>
  <c r="A319" i="2"/>
  <c r="D136" i="2"/>
  <c r="A135" i="2"/>
  <c r="D19" i="2"/>
  <c r="A18" i="2"/>
  <c r="D321" i="2" l="1"/>
  <c r="A320" i="2"/>
  <c r="D137" i="2"/>
  <c r="A136" i="2"/>
  <c r="A19" i="2"/>
  <c r="D20" i="2"/>
  <c r="D28" i="2"/>
  <c r="D322" i="2" l="1"/>
  <c r="A321" i="2"/>
  <c r="D138" i="2"/>
  <c r="A137" i="2"/>
  <c r="A20" i="2"/>
  <c r="D21" i="2"/>
  <c r="D29" i="2"/>
  <c r="A28" i="2"/>
  <c r="A21" i="2" l="1"/>
  <c r="D323" i="2"/>
  <c r="A322" i="2"/>
  <c r="A138" i="2"/>
  <c r="D139" i="2"/>
  <c r="A29" i="2"/>
  <c r="D30" i="2"/>
  <c r="D324" i="2" l="1"/>
  <c r="A323" i="2"/>
  <c r="D140" i="2"/>
  <c r="A139" i="2"/>
  <c r="A30" i="2"/>
  <c r="D31" i="2"/>
  <c r="D325" i="2" l="1"/>
  <c r="A324" i="2"/>
  <c r="D141" i="2"/>
  <c r="A140" i="2"/>
  <c r="A31" i="2"/>
  <c r="D32" i="2"/>
  <c r="D326" i="2" l="1"/>
  <c r="A325" i="2"/>
  <c r="D142" i="2"/>
  <c r="A141" i="2"/>
  <c r="A32" i="2"/>
  <c r="D33" i="2"/>
  <c r="D327" i="2" l="1"/>
  <c r="A327" i="2" s="1"/>
  <c r="A326" i="2"/>
  <c r="D143" i="2"/>
  <c r="A142" i="2"/>
  <c r="A33" i="2"/>
  <c r="D34" i="2"/>
  <c r="D328" i="2" l="1"/>
  <c r="D329" i="2" s="1"/>
  <c r="D144" i="2"/>
  <c r="A143" i="2"/>
  <c r="D35" i="2"/>
  <c r="A34" i="2"/>
  <c r="A328" i="2" l="1"/>
  <c r="D330" i="2"/>
  <c r="A329" i="2"/>
  <c r="D145" i="2"/>
  <c r="A144" i="2"/>
  <c r="A35" i="2"/>
  <c r="D36" i="2"/>
  <c r="D331" i="2" l="1"/>
  <c r="A330" i="2"/>
  <c r="D146" i="2"/>
  <c r="A145" i="2"/>
  <c r="D38" i="2"/>
  <c r="A36" i="2"/>
  <c r="D332" i="2" l="1"/>
  <c r="A331" i="2"/>
  <c r="D147" i="2"/>
  <c r="A146" i="2"/>
  <c r="D39" i="2"/>
  <c r="A38" i="2"/>
  <c r="D333" i="2" l="1"/>
  <c r="A333" i="2" s="1"/>
  <c r="A332" i="2"/>
  <c r="D148" i="2"/>
  <c r="A147" i="2"/>
  <c r="A39" i="2"/>
  <c r="D41" i="2"/>
  <c r="A41" i="2" s="1"/>
  <c r="D334" i="2" l="1"/>
  <c r="D335" i="2" s="1"/>
  <c r="D149" i="2"/>
  <c r="A148" i="2"/>
  <c r="J14" i="2"/>
  <c r="D42" i="2"/>
  <c r="A42" i="2" s="1"/>
  <c r="A334" i="2" l="1"/>
  <c r="D336" i="2"/>
  <c r="A335" i="2"/>
  <c r="J15" i="2"/>
  <c r="D150" i="2"/>
  <c r="A149" i="2"/>
  <c r="D43" i="2"/>
  <c r="A43" i="2" s="1"/>
  <c r="D337" i="2" l="1"/>
  <c r="A336" i="2"/>
  <c r="J16" i="2"/>
  <c r="D151" i="2"/>
  <c r="A150" i="2"/>
  <c r="D44" i="2"/>
  <c r="D45" i="2" s="1"/>
  <c r="D338" i="2" l="1"/>
  <c r="A337" i="2"/>
  <c r="J17" i="2"/>
  <c r="D152" i="2"/>
  <c r="A151" i="2"/>
  <c r="A44" i="2"/>
  <c r="D46" i="2"/>
  <c r="A45" i="2"/>
  <c r="D339" i="2" l="1"/>
  <c r="A338" i="2"/>
  <c r="J18" i="2"/>
  <c r="D153" i="2"/>
  <c r="A152" i="2"/>
  <c r="A46" i="2"/>
  <c r="D48" i="2"/>
  <c r="D340" i="2" l="1"/>
  <c r="A339" i="2"/>
  <c r="J19" i="2"/>
  <c r="D154" i="2"/>
  <c r="A153" i="2"/>
  <c r="A48" i="2"/>
  <c r="D49" i="2"/>
  <c r="D341" i="2" l="1"/>
  <c r="A340" i="2"/>
  <c r="J20" i="2"/>
  <c r="D155" i="2"/>
  <c r="A154" i="2"/>
  <c r="D50" i="2"/>
  <c r="A49" i="2"/>
  <c r="D345" i="2" l="1"/>
  <c r="A345" i="2" s="1"/>
  <c r="A341" i="2"/>
  <c r="J21" i="2"/>
  <c r="A155" i="2"/>
  <c r="D156" i="2"/>
  <c r="A50" i="2"/>
  <c r="D51" i="2"/>
  <c r="D346" i="2" l="1"/>
  <c r="A346" i="2" s="1"/>
  <c r="J22" i="2"/>
  <c r="D157" i="2"/>
  <c r="A156" i="2"/>
  <c r="D52" i="2"/>
  <c r="A51" i="2"/>
  <c r="D347" i="2" l="1"/>
  <c r="A347" i="2" s="1"/>
  <c r="J23" i="2"/>
  <c r="D158" i="2"/>
  <c r="A157" i="2"/>
  <c r="A52" i="2"/>
  <c r="D53" i="2"/>
  <c r="D348" i="2" l="1"/>
  <c r="A348" i="2" s="1"/>
  <c r="J24" i="2"/>
  <c r="D159" i="2"/>
  <c r="A158" i="2"/>
  <c r="D54" i="2"/>
  <c r="A53" i="2"/>
  <c r="D350" i="2" l="1"/>
  <c r="A350" i="2" s="1"/>
  <c r="J25" i="2"/>
  <c r="D160" i="2"/>
  <c r="A159" i="2"/>
  <c r="A54" i="2"/>
  <c r="D55" i="2"/>
  <c r="D351" i="2" l="1"/>
  <c r="A351" i="2" s="1"/>
  <c r="J26" i="2"/>
  <c r="D161" i="2"/>
  <c r="A160" i="2"/>
  <c r="A55" i="2"/>
  <c r="D56" i="2"/>
  <c r="D352" i="2" l="1"/>
  <c r="J27" i="2"/>
  <c r="D162" i="2"/>
  <c r="A161" i="2"/>
  <c r="A56" i="2"/>
  <c r="D57" i="2"/>
  <c r="D353" i="2" l="1"/>
  <c r="A353" i="2" s="1"/>
  <c r="A352" i="2"/>
  <c r="J28" i="2"/>
  <c r="D163" i="2"/>
  <c r="A162" i="2"/>
  <c r="D58" i="2"/>
  <c r="A57" i="2"/>
  <c r="D354" i="2" l="1"/>
  <c r="A354" i="2" s="1"/>
  <c r="J29" i="2"/>
  <c r="D164" i="2"/>
  <c r="A163" i="2"/>
  <c r="A58" i="2"/>
  <c r="D59" i="2"/>
  <c r="D355" i="2" l="1"/>
  <c r="A355" i="2" s="1"/>
  <c r="J30" i="2"/>
  <c r="D165" i="2"/>
  <c r="A165" i="2" s="1"/>
  <c r="A164" i="2"/>
  <c r="A59" i="2"/>
  <c r="D60" i="2"/>
  <c r="A62" i="2"/>
  <c r="D356" i="2" l="1"/>
  <c r="A356" i="2" s="1"/>
  <c r="J31" i="2"/>
  <c r="D61" i="2"/>
  <c r="A60" i="2"/>
  <c r="D357" i="2" l="1"/>
  <c r="A357" i="2" s="1"/>
  <c r="J32" i="2"/>
  <c r="A61" i="2"/>
  <c r="D63" i="2"/>
  <c r="D358" i="2" l="1"/>
  <c r="A358" i="2" s="1"/>
  <c r="J33" i="2"/>
  <c r="D64" i="2"/>
  <c r="A63" i="2"/>
  <c r="D359" i="2" l="1"/>
  <c r="D360" i="2" s="1"/>
  <c r="A360" i="2" s="1"/>
  <c r="J34" i="2"/>
  <c r="D65" i="2"/>
  <c r="A64" i="2"/>
  <c r="D361" i="2" l="1"/>
  <c r="A361" i="2" s="1"/>
  <c r="J35" i="2"/>
  <c r="D66" i="2"/>
  <c r="A65" i="2"/>
  <c r="D362" i="2" l="1"/>
  <c r="A362" i="2" s="1"/>
  <c r="J36" i="2"/>
  <c r="D67" i="2"/>
  <c r="A67" i="2" s="1"/>
  <c r="A66" i="2"/>
  <c r="A68" i="2"/>
  <c r="D363" i="2" l="1"/>
  <c r="A363" i="2" s="1"/>
  <c r="J37" i="2"/>
  <c r="A69" i="2"/>
  <c r="D364" i="2" l="1"/>
  <c r="A364" i="2" s="1"/>
  <c r="J38" i="2"/>
  <c r="A70" i="2"/>
  <c r="D365" i="2" l="1"/>
  <c r="A365" i="2" s="1"/>
  <c r="J39" i="2"/>
  <c r="A71" i="2"/>
  <c r="D366" i="2" l="1"/>
  <c r="A366" i="2" s="1"/>
  <c r="J40" i="2"/>
  <c r="A72" i="2"/>
  <c r="D367" i="2" l="1"/>
  <c r="A367" i="2" s="1"/>
  <c r="J41" i="2"/>
  <c r="A73" i="2"/>
  <c r="D368" i="2" l="1"/>
  <c r="A368" i="2" s="1"/>
  <c r="J42" i="2"/>
  <c r="A74" i="2"/>
  <c r="D369" i="2" l="1"/>
  <c r="A369" i="2" s="1"/>
  <c r="J43" i="2"/>
  <c r="A75" i="2"/>
  <c r="D370" i="2" l="1"/>
  <c r="A370" i="2" s="1"/>
  <c r="J44" i="2"/>
  <c r="A76" i="2"/>
  <c r="D371" i="2" l="1"/>
  <c r="A371" i="2" s="1"/>
  <c r="J45" i="2"/>
  <c r="A77" i="2"/>
  <c r="D372" i="2" l="1"/>
  <c r="A372" i="2" s="1"/>
  <c r="J46" i="2"/>
  <c r="A78" i="2"/>
  <c r="D373" i="2" l="1"/>
  <c r="A373" i="2" s="1"/>
  <c r="J47" i="2"/>
  <c r="A79" i="2"/>
  <c r="D374" i="2" l="1"/>
  <c r="A374" i="2" s="1"/>
  <c r="J48" i="2"/>
  <c r="A80" i="2"/>
  <c r="D375" i="2" l="1"/>
  <c r="A375" i="2" s="1"/>
  <c r="J49" i="2"/>
  <c r="A81" i="2"/>
  <c r="D376" i="2" l="1"/>
  <c r="A376" i="2" s="1"/>
  <c r="J50" i="2"/>
  <c r="A82" i="2"/>
  <c r="D377" i="2" l="1"/>
  <c r="A377" i="2" s="1"/>
  <c r="J51" i="2"/>
  <c r="A83" i="2"/>
  <c r="D378" i="2" l="1"/>
  <c r="A378" i="2" s="1"/>
  <c r="D381" i="2"/>
  <c r="J52" i="2"/>
  <c r="A84" i="2"/>
  <c r="D382" i="2" l="1"/>
  <c r="A382" i="2" s="1"/>
  <c r="A381" i="2"/>
  <c r="J53" i="2"/>
  <c r="A85" i="2"/>
  <c r="D383" i="2" l="1"/>
  <c r="A383" i="2" s="1"/>
  <c r="J54" i="2"/>
  <c r="A87" i="2"/>
  <c r="A86" i="2"/>
  <c r="D384" i="2" l="1"/>
  <c r="A384" i="2" s="1"/>
  <c r="J55" i="2"/>
  <c r="D385" i="2" l="1"/>
  <c r="A385" i="2" s="1"/>
  <c r="J56" i="2"/>
  <c r="D386" i="2" l="1"/>
  <c r="A386" i="2" s="1"/>
  <c r="J57" i="2"/>
  <c r="D387" i="2" l="1"/>
  <c r="D388" i="2" s="1"/>
  <c r="A388" i="2" s="1"/>
  <c r="J58" i="2"/>
  <c r="A387" i="2" l="1"/>
  <c r="D390" i="2"/>
  <c r="A390" i="2" s="1"/>
  <c r="J59" i="2"/>
  <c r="D391" i="2" l="1"/>
  <c r="A391" i="2" s="1"/>
  <c r="J60" i="2"/>
  <c r="J61" i="2" s="1"/>
  <c r="J62" i="2" s="1"/>
  <c r="J63" i="2" s="1"/>
  <c r="J64" i="2" s="1"/>
  <c r="J65" i="2" s="1"/>
  <c r="J66" i="2" s="1"/>
  <c r="J67" i="2" s="1"/>
  <c r="J68" i="2" s="1"/>
  <c r="J69" i="2" s="1"/>
  <c r="J70" i="2" s="1"/>
  <c r="J71" i="2" s="1"/>
  <c r="J72" i="2" s="1"/>
  <c r="J73" i="2" s="1"/>
  <c r="J74" i="2" s="1"/>
  <c r="J75" i="2" s="1"/>
  <c r="J76" i="2" s="1"/>
  <c r="J77" i="2" s="1"/>
  <c r="J78" i="2" s="1"/>
  <c r="J79" i="2" s="1"/>
  <c r="J80" i="2" s="1"/>
  <c r="J81" i="2" s="1"/>
  <c r="J82" i="2" s="1"/>
  <c r="J83" i="2" s="1"/>
  <c r="J84" i="2" s="1"/>
  <c r="J85" i="2" s="1"/>
  <c r="J86" i="2" s="1"/>
  <c r="J87" i="2" s="1"/>
  <c r="J88" i="2" s="1"/>
  <c r="J89" i="2" s="1"/>
  <c r="J90" i="2" s="1"/>
  <c r="J91" i="2" s="1"/>
  <c r="J92" i="2" s="1"/>
  <c r="J93" i="2" s="1"/>
  <c r="J94" i="2" s="1"/>
  <c r="J95" i="2" s="1"/>
  <c r="J96" i="2" s="1"/>
  <c r="J97" i="2" s="1"/>
  <c r="J98" i="2" s="1"/>
  <c r="J99" i="2" s="1"/>
  <c r="J100" i="2" s="1"/>
  <c r="J101" i="2" s="1"/>
  <c r="J102" i="2" s="1"/>
  <c r="J103" i="2" s="1"/>
  <c r="J104" i="2" s="1"/>
  <c r="J105" i="2" s="1"/>
  <c r="D392" i="2" l="1"/>
  <c r="A392" i="2" s="1"/>
  <c r="J106" i="2"/>
  <c r="J107" i="2"/>
  <c r="J108" i="2" s="1"/>
  <c r="J109" i="2" s="1"/>
  <c r="J110" i="2" s="1"/>
  <c r="D393" i="2" l="1"/>
  <c r="A393" i="2" s="1"/>
  <c r="J111" i="2"/>
  <c r="J112" i="2" s="1"/>
  <c r="J113" i="2" s="1"/>
  <c r="J114" i="2" s="1"/>
  <c r="J115" i="2" s="1"/>
  <c r="J116" i="2" s="1"/>
  <c r="J117" i="2" s="1"/>
  <c r="J118" i="2" s="1"/>
  <c r="J119" i="2" s="1"/>
  <c r="J120" i="2" s="1"/>
  <c r="J121" i="2" s="1"/>
  <c r="J122" i="2" s="1"/>
  <c r="J123" i="2" s="1"/>
  <c r="J124" i="2" s="1"/>
  <c r="J125" i="2" s="1"/>
  <c r="J126" i="2" s="1"/>
  <c r="J127" i="2" s="1"/>
  <c r="J128" i="2" s="1"/>
  <c r="J129" i="2" s="1"/>
  <c r="J130" i="2" s="1"/>
  <c r="J131" i="2" s="1"/>
  <c r="J132" i="2" s="1"/>
  <c r="J133" i="2" s="1"/>
  <c r="J134" i="2" s="1"/>
  <c r="J135" i="2" s="1"/>
  <c r="J136" i="2" s="1"/>
  <c r="J137" i="2" s="1"/>
  <c r="J138" i="2" s="1"/>
  <c r="J139" i="2" s="1"/>
  <c r="J140" i="2" s="1"/>
  <c r="J141" i="2" s="1"/>
  <c r="J142" i="2" s="1"/>
  <c r="J143" i="2" s="1"/>
  <c r="J144" i="2" s="1"/>
  <c r="J145" i="2" s="1"/>
  <c r="J146" i="2" s="1"/>
  <c r="J147" i="2" s="1"/>
  <c r="J148" i="2" s="1"/>
  <c r="J149" i="2" s="1"/>
  <c r="J150" i="2" s="1"/>
  <c r="J151" i="2" s="1"/>
  <c r="J152" i="2" s="1"/>
  <c r="J153" i="2" s="1"/>
  <c r="J154" i="2" s="1"/>
  <c r="J155" i="2" s="1"/>
  <c r="J156" i="2" s="1"/>
  <c r="J157" i="2" s="1"/>
  <c r="J158" i="2" s="1"/>
  <c r="J159" i="2" s="1"/>
  <c r="J160" i="2" s="1"/>
  <c r="J161" i="2" s="1"/>
  <c r="D394" i="2" l="1"/>
  <c r="A394" i="2" s="1"/>
  <c r="J162" i="2"/>
  <c r="J163" i="2" s="1"/>
  <c r="J164" i="2" s="1"/>
  <c r="J165" i="2" s="1"/>
  <c r="J166" i="2" s="1"/>
  <c r="J167" i="2" s="1"/>
  <c r="J168" i="2" s="1"/>
  <c r="J169" i="2" s="1"/>
  <c r="J170" i="2" s="1"/>
  <c r="D395" i="2" l="1"/>
  <c r="A395" i="2" s="1"/>
  <c r="J171" i="2"/>
  <c r="J172" i="2" s="1"/>
  <c r="J173" i="2" s="1"/>
  <c r="J174" i="2" s="1"/>
  <c r="J175" i="2" s="1"/>
  <c r="J176" i="2" s="1"/>
  <c r="J177" i="2" s="1"/>
  <c r="J178" i="2" s="1"/>
  <c r="J179" i="2" s="1"/>
  <c r="J180" i="2" s="1"/>
  <c r="J181" i="2" s="1"/>
  <c r="J182" i="2" s="1"/>
  <c r="J183" i="2" s="1"/>
  <c r="J184" i="2" s="1"/>
  <c r="J185" i="2" s="1"/>
  <c r="J186" i="2" s="1"/>
  <c r="J187" i="2" s="1"/>
  <c r="J188" i="2" s="1"/>
  <c r="J189" i="2" s="1"/>
  <c r="J190" i="2" s="1"/>
  <c r="J191" i="2" s="1"/>
  <c r="J192" i="2" s="1"/>
  <c r="J193" i="2" s="1"/>
  <c r="J194" i="2" s="1"/>
  <c r="J195" i="2" s="1"/>
  <c r="J196" i="2" s="1"/>
  <c r="J197" i="2" s="1"/>
  <c r="D397" i="2" l="1"/>
  <c r="A397" i="2" s="1"/>
  <c r="J198" i="2"/>
  <c r="J199" i="2" s="1"/>
  <c r="J200" i="2" s="1"/>
  <c r="J201" i="2" s="1"/>
  <c r="J202" i="2" s="1"/>
  <c r="D398" i="2" l="1"/>
  <c r="D399" i="2" s="1"/>
  <c r="J203" i="2"/>
  <c r="J204" i="2" s="1"/>
  <c r="J205" i="2" s="1"/>
  <c r="J206" i="2" s="1"/>
  <c r="J207" i="2" s="1"/>
  <c r="J208" i="2" s="1"/>
  <c r="J209" i="2" s="1"/>
  <c r="J210" i="2" s="1"/>
  <c r="J211" i="2" s="1"/>
  <c r="J212" i="2" s="1"/>
  <c r="J213" i="2" s="1"/>
  <c r="J214" i="2" s="1"/>
  <c r="J215" i="2" s="1"/>
  <c r="J216" i="2" s="1"/>
  <c r="J217" i="2" s="1"/>
  <c r="J218" i="2" s="1"/>
  <c r="J219" i="2" s="1"/>
  <c r="J220" i="2" s="1"/>
  <c r="J221" i="2" s="1"/>
  <c r="J222" i="2" s="1"/>
  <c r="J223" i="2" s="1"/>
  <c r="J224" i="2" s="1"/>
  <c r="J225" i="2" s="1"/>
  <c r="J226" i="2" s="1"/>
  <c r="J227" i="2" s="1"/>
  <c r="J228" i="2" s="1"/>
  <c r="J229" i="2" s="1"/>
  <c r="J230" i="2" s="1"/>
  <c r="J231" i="2" s="1"/>
  <c r="J232" i="2" s="1"/>
  <c r="J233" i="2" s="1"/>
  <c r="J234" i="2" s="1"/>
  <c r="J235" i="2" s="1"/>
  <c r="J236" i="2" s="1"/>
  <c r="J237" i="2" s="1"/>
  <c r="J238" i="2" s="1"/>
  <c r="J239" i="2" s="1"/>
  <c r="J240" i="2" s="1"/>
  <c r="J241" i="2" s="1"/>
  <c r="J242" i="2" s="1"/>
  <c r="J243" i="2" s="1"/>
  <c r="K243" i="2" s="1"/>
  <c r="A398" i="2" l="1"/>
  <c r="D400" i="2"/>
  <c r="A399" i="2"/>
  <c r="J244" i="2"/>
  <c r="J245" i="2" s="1"/>
  <c r="J246" i="2" s="1"/>
  <c r="J247" i="2" s="1"/>
  <c r="J248" i="2" s="1"/>
  <c r="J249" i="2" s="1"/>
  <c r="J250" i="2" s="1"/>
  <c r="J251" i="2" s="1"/>
  <c r="J252" i="2" s="1"/>
  <c r="J253" i="2" s="1"/>
  <c r="J254" i="2" s="1"/>
  <c r="J255" i="2" s="1"/>
  <c r="J256" i="2" s="1"/>
  <c r="J257" i="2" s="1"/>
  <c r="J258" i="2" s="1"/>
  <c r="J259" i="2" s="1"/>
  <c r="J260" i="2" s="1"/>
  <c r="J261" i="2" s="1"/>
  <c r="J262" i="2" s="1"/>
  <c r="J263" i="2" s="1"/>
  <c r="D401" i="2" l="1"/>
  <c r="A400" i="2"/>
  <c r="J264" i="2"/>
  <c r="J265" i="2" s="1"/>
  <c r="J266" i="2" s="1"/>
  <c r="J267" i="2" s="1"/>
  <c r="J268" i="2" s="1"/>
  <c r="J269" i="2" s="1"/>
  <c r="J270" i="2" s="1"/>
  <c r="J271" i="2" s="1"/>
  <c r="J272" i="2" s="1"/>
  <c r="J273" i="2" s="1"/>
  <c r="J274" i="2" s="1"/>
  <c r="J275" i="2" s="1"/>
  <c r="J276" i="2" s="1"/>
  <c r="J277" i="2" s="1"/>
  <c r="J278" i="2" s="1"/>
  <c r="J279" i="2" s="1"/>
  <c r="J280" i="2" s="1"/>
  <c r="J281" i="2" s="1"/>
  <c r="J282" i="2" s="1"/>
  <c r="J283" i="2" s="1"/>
  <c r="J284" i="2" s="1"/>
  <c r="J285" i="2" s="1"/>
  <c r="J286" i="2" s="1"/>
  <c r="J287" i="2" s="1"/>
  <c r="D402" i="2" l="1"/>
  <c r="A401" i="2"/>
  <c r="J288" i="2"/>
  <c r="J289" i="2" s="1"/>
  <c r="J290" i="2" s="1"/>
  <c r="J291" i="2" s="1"/>
  <c r="J292" i="2" s="1"/>
  <c r="J293" i="2" s="1"/>
  <c r="J294" i="2" s="1"/>
  <c r="J295" i="2" s="1"/>
  <c r="J296" i="2" s="1"/>
  <c r="J297" i="2" s="1"/>
  <c r="J298" i="2" s="1"/>
  <c r="J299" i="2" s="1"/>
  <c r="J300" i="2" s="1"/>
  <c r="J301" i="2" s="1"/>
  <c r="J302" i="2" s="1"/>
  <c r="J303" i="2" s="1"/>
  <c r="J304" i="2" s="1"/>
  <c r="J305" i="2" s="1"/>
  <c r="J306" i="2" s="1"/>
  <c r="J307" i="2" s="1"/>
  <c r="J308" i="2" s="1"/>
  <c r="J309" i="2" s="1"/>
  <c r="J310" i="2" s="1"/>
  <c r="J311" i="2" s="1"/>
  <c r="J312" i="2" s="1"/>
  <c r="J313" i="2" s="1"/>
  <c r="J314" i="2" s="1"/>
  <c r="J315" i="2" s="1"/>
  <c r="D403" i="2" l="1"/>
  <c r="A402" i="2"/>
  <c r="J316" i="2"/>
  <c r="J317" i="2" s="1"/>
  <c r="J318" i="2" s="1"/>
  <c r="J319" i="2" s="1"/>
  <c r="J320" i="2" s="1"/>
  <c r="J321" i="2" s="1"/>
  <c r="J322" i="2" s="1"/>
  <c r="J323" i="2" s="1"/>
  <c r="J324" i="2" s="1"/>
  <c r="J325" i="2" s="1"/>
  <c r="J326" i="2" s="1"/>
  <c r="J327" i="2" s="1"/>
  <c r="J328" i="2" s="1"/>
  <c r="J329" i="2" s="1"/>
  <c r="J330" i="2" s="1"/>
  <c r="J331" i="2" s="1"/>
  <c r="J332" i="2" s="1"/>
  <c r="J333" i="2" s="1"/>
  <c r="J334" i="2" s="1"/>
  <c r="J335" i="2" s="1"/>
  <c r="J336" i="2" s="1"/>
  <c r="J337" i="2" s="1"/>
  <c r="J338" i="2" s="1"/>
  <c r="J339" i="2" s="1"/>
  <c r="J340" i="2" s="1"/>
  <c r="J341" i="2" s="1"/>
  <c r="J342" i="2" s="1"/>
  <c r="J343" i="2" s="1"/>
  <c r="J344" i="2" s="1"/>
  <c r="J345" i="2" l="1"/>
  <c r="J346" i="2" s="1"/>
  <c r="J347" i="2" s="1"/>
  <c r="J348" i="2" s="1"/>
  <c r="J349" i="2" s="1"/>
  <c r="J350" i="2" s="1"/>
  <c r="J351" i="2" s="1"/>
  <c r="J352" i="2" s="1"/>
  <c r="J353" i="2" s="1"/>
  <c r="J354" i="2" s="1"/>
  <c r="J355" i="2" s="1"/>
  <c r="J356" i="2" s="1"/>
  <c r="J357" i="2" s="1"/>
  <c r="J358" i="2" s="1"/>
  <c r="J359" i="2" s="1"/>
  <c r="J360" i="2" s="1"/>
  <c r="J361" i="2" s="1"/>
  <c r="J362" i="2" s="1"/>
  <c r="J363" i="2" s="1"/>
  <c r="J364" i="2" s="1"/>
  <c r="J365" i="2" s="1"/>
  <c r="J366" i="2" s="1"/>
  <c r="J367" i="2" s="1"/>
  <c r="J368" i="2" s="1"/>
  <c r="J369" i="2" s="1"/>
  <c r="J370" i="2" s="1"/>
  <c r="J371" i="2" s="1"/>
  <c r="J372" i="2" s="1"/>
  <c r="J373" i="2" s="1"/>
  <c r="J374" i="2" s="1"/>
  <c r="J375" i="2" s="1"/>
  <c r="J376" i="2" s="1"/>
  <c r="J377" i="2" s="1"/>
  <c r="J378" i="2" s="1"/>
  <c r="J379" i="2" s="1"/>
  <c r="J380" i="2" s="1"/>
  <c r="J381" i="2" s="1"/>
  <c r="J382" i="2" s="1"/>
  <c r="J383" i="2" s="1"/>
  <c r="J384" i="2" s="1"/>
  <c r="J385" i="2" s="1"/>
  <c r="J386" i="2" s="1"/>
  <c r="J387" i="2" s="1"/>
  <c r="J388" i="2" s="1"/>
  <c r="J389" i="2" s="1"/>
  <c r="J390" i="2" s="1"/>
  <c r="J391" i="2" s="1"/>
  <c r="J392" i="2" s="1"/>
  <c r="J393" i="2" s="1"/>
  <c r="J394" i="2" s="1"/>
  <c r="J395" i="2" s="1"/>
  <c r="J396" i="2" s="1"/>
  <c r="J397" i="2" s="1"/>
  <c r="J398" i="2" s="1"/>
  <c r="J399" i="2" s="1"/>
  <c r="J400" i="2" s="1"/>
  <c r="J401" i="2" s="1"/>
  <c r="J402" i="2" s="1"/>
  <c r="J403" i="2" s="1"/>
  <c r="J404" i="2" s="1"/>
  <c r="J405" i="2" s="1"/>
  <c r="L344" i="2"/>
  <c r="D404" i="2"/>
  <c r="A403" i="2"/>
  <c r="J406" i="2" l="1"/>
  <c r="J407" i="2" s="1"/>
  <c r="J408" i="2" s="1"/>
  <c r="J409" i="2" s="1"/>
  <c r="J410" i="2" s="1"/>
  <c r="J411" i="2" s="1"/>
  <c r="J412" i="2" s="1"/>
  <c r="J413" i="2" s="1"/>
  <c r="J414" i="2" s="1"/>
  <c r="J415" i="2" s="1"/>
  <c r="J416" i="2" s="1"/>
  <c r="J417" i="2" s="1"/>
  <c r="J418" i="2" s="1"/>
  <c r="J419" i="2" s="1"/>
  <c r="J420" i="2" s="1"/>
  <c r="K420" i="2" s="1"/>
  <c r="D405" i="2"/>
  <c r="A404" i="2"/>
  <c r="J421" i="2" l="1"/>
  <c r="D406" i="2"/>
  <c r="A405" i="2"/>
  <c r="J422" i="2" l="1"/>
  <c r="J423" i="2" s="1"/>
  <c r="J424" i="2" s="1"/>
  <c r="J425" i="2" s="1"/>
  <c r="J426" i="2" s="1"/>
  <c r="J427" i="2" s="1"/>
  <c r="J428" i="2" s="1"/>
  <c r="J429" i="2" s="1"/>
  <c r="J430" i="2" s="1"/>
  <c r="J431" i="2" s="1"/>
  <c r="J432" i="2" s="1"/>
  <c r="J433" i="2" s="1"/>
  <c r="J434" i="2" s="1"/>
  <c r="J435" i="2" s="1"/>
  <c r="J436" i="2" s="1"/>
  <c r="J437" i="2" s="1"/>
  <c r="J438" i="2" s="1"/>
  <c r="J439" i="2" s="1"/>
  <c r="J440" i="2" s="1"/>
  <c r="J441" i="2" s="1"/>
  <c r="J442" i="2" s="1"/>
  <c r="J443" i="2" s="1"/>
  <c r="J444" i="2" s="1"/>
  <c r="J445" i="2" s="1"/>
  <c r="J446" i="2" s="1"/>
  <c r="J447" i="2" s="1"/>
  <c r="J448" i="2" s="1"/>
  <c r="J449" i="2" s="1"/>
  <c r="J450" i="2" s="1"/>
  <c r="J451" i="2" s="1"/>
  <c r="J452" i="2" s="1"/>
  <c r="J453" i="2" s="1"/>
  <c r="J454" i="2" s="1"/>
  <c r="J455" i="2" s="1"/>
  <c r="J456" i="2" s="1"/>
  <c r="J457" i="2" s="1"/>
  <c r="J458" i="2" s="1"/>
  <c r="J459" i="2" s="1"/>
  <c r="J460" i="2" s="1"/>
  <c r="J461" i="2" s="1"/>
  <c r="J462" i="2" s="1"/>
  <c r="J463" i="2" s="1"/>
  <c r="J464" i="2" s="1"/>
  <c r="J465" i="2" s="1"/>
  <c r="J466" i="2" s="1"/>
  <c r="J467" i="2" s="1"/>
  <c r="J468" i="2" s="1"/>
  <c r="J469" i="2" s="1"/>
  <c r="J470" i="2" s="1"/>
  <c r="J471" i="2" s="1"/>
  <c r="J472" i="2" s="1"/>
  <c r="J473" i="2" s="1"/>
  <c r="J474" i="2" s="1"/>
  <c r="J475" i="2" s="1"/>
  <c r="J476" i="2" s="1"/>
  <c r="J477" i="2" s="1"/>
  <c r="J478" i="2" s="1"/>
  <c r="J479" i="2" s="1"/>
  <c r="J480" i="2" s="1"/>
  <c r="J481" i="2" s="1"/>
  <c r="J482" i="2" s="1"/>
  <c r="J483" i="2" s="1"/>
  <c r="J484" i="2" s="1"/>
  <c r="J485" i="2" s="1"/>
  <c r="J486" i="2" s="1"/>
  <c r="J487" i="2" s="1"/>
  <c r="J488" i="2" s="1"/>
  <c r="J489" i="2" s="1"/>
  <c r="D407" i="2"/>
  <c r="A406" i="2"/>
  <c r="J490" i="2" l="1"/>
  <c r="J491" i="2" s="1"/>
  <c r="J492" i="2" s="1"/>
  <c r="J493" i="2" s="1"/>
  <c r="J494" i="2" s="1"/>
  <c r="J495" i="2" s="1"/>
  <c r="J496" i="2" s="1"/>
  <c r="J497" i="2" s="1"/>
  <c r="J498" i="2" s="1"/>
  <c r="J499" i="2" s="1"/>
  <c r="J500" i="2" s="1"/>
  <c r="J501" i="2" s="1"/>
  <c r="J502" i="2" s="1"/>
  <c r="J503" i="2" s="1"/>
  <c r="J504" i="2" s="1"/>
  <c r="J505" i="2" s="1"/>
  <c r="J506" i="2" s="1"/>
  <c r="J507" i="2" s="1"/>
  <c r="J508" i="2" s="1"/>
  <c r="J509" i="2" s="1"/>
  <c r="J510" i="2" s="1"/>
  <c r="J511" i="2" s="1"/>
  <c r="J512" i="2" s="1"/>
  <c r="J513" i="2" s="1"/>
  <c r="J514" i="2" s="1"/>
  <c r="J515" i="2" s="1"/>
  <c r="J516" i="2" s="1"/>
  <c r="J517" i="2" s="1"/>
  <c r="J518" i="2" s="1"/>
  <c r="J519" i="2" s="1"/>
  <c r="J520" i="2" s="1"/>
  <c r="J521" i="2" s="1"/>
  <c r="J522" i="2" s="1"/>
  <c r="J523" i="2" s="1"/>
  <c r="J524" i="2" s="1"/>
  <c r="J525" i="2" s="1"/>
  <c r="J526" i="2" s="1"/>
  <c r="J527" i="2" s="1"/>
  <c r="J528" i="2" s="1"/>
  <c r="J529" i="2" s="1"/>
  <c r="J530" i="2" s="1"/>
  <c r="J531" i="2" s="1"/>
  <c r="J532" i="2" s="1"/>
  <c r="J533" i="2" s="1"/>
  <c r="J534" i="2" s="1"/>
  <c r="J535" i="2" s="1"/>
  <c r="J536" i="2" s="1"/>
  <c r="K489" i="2"/>
  <c r="D408" i="2"/>
  <c r="A407" i="2"/>
  <c r="J537" i="2" l="1"/>
  <c r="J538" i="2" s="1"/>
  <c r="J539" i="2" s="1"/>
  <c r="J540" i="2" s="1"/>
  <c r="J541" i="2" s="1"/>
  <c r="D409" i="2"/>
  <c r="A408" i="2"/>
  <c r="J542" i="2" l="1"/>
  <c r="J543" i="2" s="1"/>
  <c r="J544" i="2" s="1"/>
  <c r="J545" i="2" s="1"/>
  <c r="J546" i="2" s="1"/>
  <c r="J547" i="2" s="1"/>
  <c r="J548" i="2" s="1"/>
  <c r="J549" i="2" s="1"/>
  <c r="J550" i="2" s="1"/>
  <c r="J551" i="2" s="1"/>
  <c r="J552" i="2" s="1"/>
  <c r="J553" i="2" s="1"/>
  <c r="J554" i="2" s="1"/>
  <c r="J555" i="2" s="1"/>
  <c r="J556" i="2" s="1"/>
  <c r="J557" i="2" s="1"/>
  <c r="J558" i="2" s="1"/>
  <c r="J559" i="2" s="1"/>
  <c r="J560" i="2" s="1"/>
  <c r="J561" i="2" s="1"/>
  <c r="J562" i="2" s="1"/>
  <c r="J563" i="2" s="1"/>
  <c r="J564" i="2" s="1"/>
  <c r="J565" i="2" s="1"/>
  <c r="J566" i="2" s="1"/>
  <c r="J567" i="2" s="1"/>
  <c r="D410" i="2"/>
  <c r="A409" i="2"/>
  <c r="J568" i="2" l="1"/>
  <c r="J569" i="2" s="1"/>
  <c r="J570" i="2" s="1"/>
  <c r="J571" i="2" s="1"/>
  <c r="J572" i="2" s="1"/>
  <c r="J573" i="2" s="1"/>
  <c r="J574" i="2" s="1"/>
  <c r="J575" i="2" s="1"/>
  <c r="J576" i="2" s="1"/>
  <c r="J577" i="2" s="1"/>
  <c r="J578" i="2" s="1"/>
  <c r="J579" i="2" s="1"/>
  <c r="J580" i="2" s="1"/>
  <c r="J581" i="2" s="1"/>
  <c r="J582" i="2" s="1"/>
  <c r="J583" i="2" s="1"/>
  <c r="K567" i="2"/>
  <c r="D411" i="2"/>
  <c r="A410" i="2"/>
  <c r="J584" i="2" l="1"/>
  <c r="J585" i="2" s="1"/>
  <c r="J586" i="2" s="1"/>
  <c r="J587" i="2" s="1"/>
  <c r="J588" i="2" s="1"/>
  <c r="J589" i="2" s="1"/>
  <c r="J590" i="2" s="1"/>
  <c r="J591" i="2" s="1"/>
  <c r="J592" i="2" s="1"/>
  <c r="J593" i="2" s="1"/>
  <c r="J594" i="2" s="1"/>
  <c r="J595" i="2" s="1"/>
  <c r="J596" i="2" s="1"/>
  <c r="D412" i="2"/>
  <c r="A411" i="2"/>
  <c r="J597" i="2" l="1"/>
  <c r="J598" i="2" s="1"/>
  <c r="J599" i="2" s="1"/>
  <c r="J600" i="2" s="1"/>
  <c r="J601" i="2" s="1"/>
  <c r="J602" i="2" s="1"/>
  <c r="J603" i="2" s="1"/>
  <c r="J604" i="2" s="1"/>
  <c r="J605" i="2" s="1"/>
  <c r="J606" i="2" s="1"/>
  <c r="J607" i="2" s="1"/>
  <c r="J608" i="2" s="1"/>
  <c r="J609" i="2" s="1"/>
  <c r="J610" i="2" s="1"/>
  <c r="J611" i="2" s="1"/>
  <c r="J612" i="2" s="1"/>
  <c r="A412" i="2"/>
  <c r="D413" i="2"/>
  <c r="J613" i="2" l="1"/>
  <c r="J614" i="2" s="1"/>
  <c r="J615" i="2" s="1"/>
  <c r="J616" i="2" s="1"/>
  <c r="J617" i="2" s="1"/>
  <c r="J618" i="2" s="1"/>
  <c r="J619" i="2" s="1"/>
  <c r="J620" i="2" s="1"/>
  <c r="J621" i="2" s="1"/>
  <c r="J622" i="2" s="1"/>
  <c r="J623" i="2" s="1"/>
  <c r="J624" i="2" s="1"/>
  <c r="J625" i="2" s="1"/>
  <c r="D414" i="2"/>
  <c r="A413" i="2"/>
  <c r="J626" i="2" l="1"/>
  <c r="J627" i="2" s="1"/>
  <c r="J628" i="2" s="1"/>
  <c r="J629" i="2" s="1"/>
  <c r="J630" i="2" s="1"/>
  <c r="J631" i="2" s="1"/>
  <c r="J632" i="2" s="1"/>
  <c r="J633" i="2" s="1"/>
  <c r="J634" i="2" s="1"/>
  <c r="J635" i="2" s="1"/>
  <c r="J636" i="2" s="1"/>
  <c r="J637" i="2" s="1"/>
  <c r="J638" i="2" s="1"/>
  <c r="J639" i="2" s="1"/>
  <c r="J640" i="2" s="1"/>
  <c r="J641" i="2" s="1"/>
  <c r="J642" i="2" s="1"/>
  <c r="J643" i="2" s="1"/>
  <c r="J644" i="2" s="1"/>
  <c r="J645" i="2" s="1"/>
  <c r="J646" i="2" s="1"/>
  <c r="J647" i="2" s="1"/>
  <c r="J648" i="2" s="1"/>
  <c r="J649" i="2" s="1"/>
  <c r="J650" i="2" s="1"/>
  <c r="J651" i="2" s="1"/>
  <c r="J652" i="2" s="1"/>
  <c r="K625" i="2"/>
  <c r="D415" i="2"/>
  <c r="A414" i="2"/>
  <c r="J653" i="2" l="1"/>
  <c r="J654" i="2" s="1"/>
  <c r="J655" i="2" s="1"/>
  <c r="A415" i="2"/>
  <c r="D416" i="2"/>
  <c r="J656" i="2" l="1"/>
  <c r="J657" i="2" s="1"/>
  <c r="J658" i="2" s="1"/>
  <c r="J659" i="2" s="1"/>
  <c r="J660" i="2" s="1"/>
  <c r="J661" i="2" s="1"/>
  <c r="J662" i="2" s="1"/>
  <c r="J663" i="2" s="1"/>
  <c r="J664" i="2" s="1"/>
  <c r="J665" i="2" s="1"/>
  <c r="J666" i="2" s="1"/>
  <c r="J667" i="2" s="1"/>
  <c r="J668" i="2" s="1"/>
  <c r="J669" i="2" s="1"/>
  <c r="J670" i="2" s="1"/>
  <c r="J671" i="2" s="1"/>
  <c r="J672" i="2" s="1"/>
  <c r="J673" i="2" s="1"/>
  <c r="J674" i="2" s="1"/>
  <c r="J675" i="2" s="1"/>
  <c r="J676" i="2" s="1"/>
  <c r="J677" i="2" s="1"/>
  <c r="J678" i="2" s="1"/>
  <c r="J679" i="2" s="1"/>
  <c r="J680" i="2" s="1"/>
  <c r="D417" i="2"/>
  <c r="A416" i="2"/>
  <c r="J681" i="2" l="1"/>
  <c r="J682" i="2" s="1"/>
  <c r="J683" i="2" s="1"/>
  <c r="J684" i="2" s="1"/>
  <c r="J685" i="2" s="1"/>
  <c r="J686" i="2" s="1"/>
  <c r="J687" i="2" s="1"/>
  <c r="J688" i="2" s="1"/>
  <c r="J689" i="2" s="1"/>
  <c r="J690" i="2" s="1"/>
  <c r="J691" i="2" s="1"/>
  <c r="K680" i="2"/>
  <c r="A417" i="2"/>
  <c r="D418" i="2"/>
  <c r="J692" i="2" l="1"/>
  <c r="J693" i="2" s="1"/>
  <c r="J694" i="2" s="1"/>
  <c r="J695" i="2" s="1"/>
  <c r="J696" i="2" s="1"/>
  <c r="A418" i="2"/>
  <c r="D419" i="2"/>
  <c r="J697" i="2" l="1"/>
  <c r="J698" i="2" s="1"/>
  <c r="J699" i="2" s="1"/>
  <c r="J700" i="2" s="1"/>
  <c r="A419" i="2"/>
  <c r="D420" i="2"/>
  <c r="J701" i="2" l="1"/>
  <c r="J702" i="2" s="1"/>
  <c r="J703" i="2" s="1"/>
  <c r="J704" i="2" s="1"/>
  <c r="J705" i="2" s="1"/>
  <c r="J706" i="2" s="1"/>
  <c r="D421" i="2"/>
  <c r="A420" i="2"/>
  <c r="J707" i="2" l="1"/>
  <c r="J708" i="2" s="1"/>
  <c r="J709" i="2" s="1"/>
  <c r="J710" i="2" s="1"/>
  <c r="J711" i="2" s="1"/>
  <c r="J712" i="2" s="1"/>
  <c r="J713" i="2" s="1"/>
  <c r="J714" i="2" s="1"/>
  <c r="J715" i="2" s="1"/>
  <c r="J716" i="2" s="1"/>
  <c r="J717" i="2" s="1"/>
  <c r="J718" i="2" s="1"/>
  <c r="J719" i="2" s="1"/>
  <c r="A421" i="2"/>
  <c r="D424" i="2"/>
  <c r="J720" i="2" l="1"/>
  <c r="J721" i="2" s="1"/>
  <c r="J722" i="2" s="1"/>
  <c r="J723" i="2" s="1"/>
  <c r="J724" i="2" s="1"/>
  <c r="J725" i="2" s="1"/>
  <c r="J726" i="2" s="1"/>
  <c r="J727" i="2" s="1"/>
  <c r="J728" i="2" s="1"/>
  <c r="J729" i="2" s="1"/>
  <c r="J730" i="2" s="1"/>
  <c r="J731" i="2" s="1"/>
  <c r="J732" i="2" s="1"/>
  <c r="D425" i="2"/>
  <c r="A424" i="2"/>
  <c r="B424" i="2"/>
  <c r="J733" i="2" l="1"/>
  <c r="J734" i="2" s="1"/>
  <c r="J735" i="2" s="1"/>
  <c r="J736" i="2" s="1"/>
  <c r="J737" i="2" s="1"/>
  <c r="J738" i="2" s="1"/>
  <c r="J739" i="2" s="1"/>
  <c r="J740" i="2" s="1"/>
  <c r="J741" i="2" s="1"/>
  <c r="J742" i="2" s="1"/>
  <c r="J743" i="2" s="1"/>
  <c r="J744" i="2" s="1"/>
  <c r="K732" i="2"/>
  <c r="D426" i="2"/>
  <c r="A425" i="2"/>
  <c r="B425" i="2"/>
  <c r="J745" i="2" l="1"/>
  <c r="J746" i="2" s="1"/>
  <c r="D427" i="2"/>
  <c r="B426" i="2"/>
  <c r="A426" i="2"/>
  <c r="J747" i="2" l="1"/>
  <c r="J748" i="2" s="1"/>
  <c r="J749" i="2" s="1"/>
  <c r="J750" i="2" s="1"/>
  <c r="J751" i="2" s="1"/>
  <c r="J752" i="2" s="1"/>
  <c r="J753" i="2" s="1"/>
  <c r="J754" i="2" s="1"/>
  <c r="J755" i="2" s="1"/>
  <c r="J756" i="2" s="1"/>
  <c r="J757" i="2" s="1"/>
  <c r="J758" i="2" s="1"/>
  <c r="J759" i="2" s="1"/>
  <c r="J760" i="2" s="1"/>
  <c r="J761" i="2" s="1"/>
  <c r="J762" i="2" s="1"/>
  <c r="J763" i="2" s="1"/>
  <c r="J764" i="2" s="1"/>
  <c r="J765" i="2" s="1"/>
  <c r="D428" i="2"/>
  <c r="A427" i="2"/>
  <c r="B427" i="2"/>
  <c r="J766" i="2" l="1"/>
  <c r="J767" i="2" s="1"/>
  <c r="J768" i="2" s="1"/>
  <c r="J769" i="2" s="1"/>
  <c r="J770" i="2" s="1"/>
  <c r="J771" i="2" s="1"/>
  <c r="J772" i="2" s="1"/>
  <c r="J773" i="2" s="1"/>
  <c r="J774" i="2" s="1"/>
  <c r="J775" i="2" s="1"/>
  <c r="J776" i="2" s="1"/>
  <c r="D429" i="2"/>
  <c r="A428" i="2"/>
  <c r="B428" i="2"/>
  <c r="J777" i="2" l="1"/>
  <c r="D430" i="2"/>
  <c r="A429" i="2"/>
  <c r="B429" i="2"/>
  <c r="K777" i="2" l="1"/>
  <c r="D431" i="2"/>
  <c r="B430" i="2"/>
  <c r="A430" i="2"/>
  <c r="D432" i="2" l="1"/>
  <c r="A431" i="2"/>
  <c r="B431" i="2"/>
  <c r="D433" i="2" l="1"/>
  <c r="A432" i="2"/>
  <c r="B432" i="2"/>
  <c r="D434" i="2" l="1"/>
  <c r="A433" i="2"/>
  <c r="B433" i="2"/>
  <c r="D435" i="2" l="1"/>
  <c r="B434" i="2"/>
  <c r="A434" i="2"/>
  <c r="D436" i="2" l="1"/>
  <c r="A435" i="2"/>
  <c r="B435" i="2"/>
  <c r="D437" i="2" l="1"/>
  <c r="A436" i="2"/>
  <c r="B436" i="2"/>
  <c r="D438" i="2" l="1"/>
  <c r="A437" i="2"/>
  <c r="B437" i="2"/>
  <c r="D439" i="2" l="1"/>
  <c r="B438" i="2"/>
  <c r="A438" i="2"/>
  <c r="D440" i="2" l="1"/>
  <c r="A439" i="2"/>
  <c r="B439" i="2"/>
  <c r="D441" i="2" l="1"/>
  <c r="A440" i="2"/>
  <c r="B440" i="2"/>
  <c r="D442" i="2" l="1"/>
  <c r="A441" i="2"/>
  <c r="B441" i="2"/>
  <c r="D443" i="2" l="1"/>
  <c r="B442" i="2"/>
  <c r="A442" i="2"/>
  <c r="D444" i="2" l="1"/>
  <c r="A443" i="2"/>
  <c r="B443" i="2"/>
  <c r="D445" i="2" l="1"/>
  <c r="A444" i="2"/>
  <c r="B444" i="2"/>
  <c r="D446" i="2" l="1"/>
  <c r="A445" i="2"/>
  <c r="B445" i="2"/>
  <c r="D447" i="2" l="1"/>
  <c r="B446" i="2"/>
  <c r="A446" i="2"/>
  <c r="D448" i="2" l="1"/>
  <c r="A447" i="2"/>
  <c r="B447" i="2"/>
  <c r="D449" i="2" l="1"/>
  <c r="A448" i="2"/>
  <c r="B448" i="2"/>
  <c r="D450" i="2" l="1"/>
  <c r="A449" i="2"/>
  <c r="B449" i="2"/>
  <c r="D452" i="2" l="1"/>
  <c r="B450" i="2"/>
  <c r="A450" i="2"/>
  <c r="D453" i="2" l="1"/>
  <c r="A452" i="2"/>
  <c r="B452" i="2"/>
  <c r="D454" i="2" l="1"/>
  <c r="A453" i="2"/>
  <c r="B453" i="2"/>
  <c r="D455" i="2" l="1"/>
  <c r="B454" i="2"/>
  <c r="A454" i="2"/>
  <c r="D456" i="2" l="1"/>
  <c r="A455" i="2"/>
  <c r="B455" i="2"/>
  <c r="D457" i="2" l="1"/>
  <c r="A456" i="2"/>
  <c r="B456" i="2"/>
  <c r="D459" i="2" l="1"/>
  <c r="A457" i="2"/>
  <c r="B457" i="2"/>
  <c r="D460" i="2" l="1"/>
  <c r="A459" i="2"/>
  <c r="B459" i="2"/>
  <c r="D461" i="2" l="1"/>
  <c r="A460" i="2"/>
  <c r="B460" i="2"/>
  <c r="D462" i="2" l="1"/>
  <c r="A461" i="2"/>
  <c r="B461" i="2"/>
  <c r="D463" i="2" l="1"/>
  <c r="B462" i="2"/>
  <c r="A462" i="2"/>
  <c r="D464" i="2" l="1"/>
  <c r="A463" i="2"/>
  <c r="B463" i="2"/>
  <c r="D465" i="2" l="1"/>
  <c r="A464" i="2"/>
  <c r="B464" i="2"/>
  <c r="D466" i="2" l="1"/>
  <c r="A465" i="2"/>
  <c r="B465" i="2"/>
  <c r="D467" i="2" l="1"/>
  <c r="B466" i="2"/>
  <c r="A466" i="2"/>
  <c r="D469" i="2" l="1"/>
  <c r="A467" i="2"/>
  <c r="B467" i="2"/>
  <c r="D470" i="2" l="1"/>
  <c r="A469" i="2"/>
  <c r="B469" i="2"/>
  <c r="D471" i="2" l="1"/>
  <c r="B470" i="2"/>
  <c r="A470" i="2"/>
  <c r="D472" i="2" l="1"/>
  <c r="A471" i="2"/>
  <c r="B471" i="2"/>
  <c r="D473" i="2" l="1"/>
  <c r="A472" i="2"/>
  <c r="B472" i="2"/>
  <c r="D474" i="2" l="1"/>
  <c r="A473" i="2"/>
  <c r="B473" i="2"/>
  <c r="D475" i="2" l="1"/>
  <c r="D476" i="2" s="1"/>
  <c r="B474" i="2"/>
  <c r="A474" i="2"/>
  <c r="D477" i="2" l="1"/>
  <c r="A476" i="2"/>
  <c r="B476" i="2"/>
  <c r="B475" i="2"/>
  <c r="A475" i="2"/>
  <c r="D478" i="2" l="1"/>
  <c r="A477" i="2"/>
  <c r="B477" i="2"/>
  <c r="D479" i="2" l="1"/>
  <c r="A478" i="2"/>
  <c r="B478" i="2"/>
  <c r="D480" i="2" l="1"/>
  <c r="A479" i="2"/>
  <c r="B479" i="2"/>
  <c r="D481" i="2" l="1"/>
  <c r="A480" i="2"/>
  <c r="B480" i="2"/>
  <c r="D482" i="2" l="1"/>
  <c r="A481" i="2"/>
  <c r="B481" i="2"/>
  <c r="D483" i="2" l="1"/>
  <c r="A482" i="2"/>
  <c r="B482" i="2"/>
  <c r="D484" i="2" l="1"/>
  <c r="B483" i="2"/>
  <c r="A483" i="2"/>
  <c r="D485" i="2" l="1"/>
  <c r="A484" i="2"/>
  <c r="B484" i="2"/>
  <c r="D486" i="2" l="1"/>
  <c r="A485" i="2"/>
  <c r="B485" i="2"/>
  <c r="D487" i="2" l="1"/>
  <c r="A486" i="2"/>
  <c r="B486" i="2"/>
  <c r="D490" i="2" l="1"/>
  <c r="A490" i="2" s="1"/>
  <c r="B487" i="2"/>
  <c r="A487" i="2"/>
  <c r="D491" i="2" l="1"/>
  <c r="D492" i="2" l="1"/>
  <c r="A491" i="2"/>
  <c r="D493" i="2" l="1"/>
  <c r="A492" i="2"/>
  <c r="D494" i="2" l="1"/>
  <c r="A493" i="2"/>
  <c r="D495" i="2" l="1"/>
  <c r="A494" i="2"/>
  <c r="A495" i="2" l="1"/>
  <c r="D496" i="2"/>
  <c r="D497" i="2" l="1"/>
  <c r="A496" i="2"/>
  <c r="D498" i="2" l="1"/>
  <c r="B497" i="2"/>
  <c r="A497" i="2"/>
  <c r="D499" i="2" l="1"/>
  <c r="A498" i="2"/>
  <c r="A499" i="2" l="1"/>
  <c r="D500" i="2"/>
  <c r="A500" i="2" l="1"/>
  <c r="D501" i="2"/>
  <c r="A501" i="2" l="1"/>
  <c r="D503" i="2"/>
  <c r="A503" i="2" l="1"/>
  <c r="D504" i="2"/>
  <c r="A504" i="2" l="1"/>
  <c r="D505" i="2"/>
  <c r="A505" i="2" l="1"/>
  <c r="D506" i="2"/>
  <c r="D507" i="2" l="1"/>
  <c r="A506" i="2"/>
  <c r="D508" i="2" l="1"/>
  <c r="A507" i="2"/>
  <c r="D509" i="2" l="1"/>
  <c r="A508" i="2"/>
  <c r="D510" i="2" l="1"/>
  <c r="A509" i="2"/>
  <c r="D511" i="2" l="1"/>
  <c r="A510" i="2"/>
  <c r="A511" i="2" l="1"/>
  <c r="D512" i="2"/>
  <c r="A512" i="2" l="1"/>
  <c r="D513" i="2"/>
  <c r="A513" i="2" l="1"/>
  <c r="D514" i="2"/>
  <c r="A514" i="2" l="1"/>
  <c r="D515" i="2"/>
  <c r="A515" i="2" l="1"/>
  <c r="D516" i="2"/>
  <c r="A516" i="2" l="1"/>
  <c r="D517" i="2"/>
  <c r="A517" i="2" l="1"/>
  <c r="D518" i="2"/>
  <c r="D519" i="2" l="1"/>
  <c r="A518" i="2"/>
  <c r="D520" i="2" l="1"/>
  <c r="A519" i="2"/>
  <c r="D521" i="2" l="1"/>
  <c r="A520" i="2"/>
  <c r="A521" i="2" l="1"/>
  <c r="D522" i="2"/>
  <c r="A522" i="2" l="1"/>
  <c r="D523" i="2"/>
  <c r="A523" i="2" l="1"/>
  <c r="D524" i="2"/>
  <c r="A524" i="2" l="1"/>
  <c r="D525" i="2"/>
  <c r="D526" i="2" s="1"/>
  <c r="A526" i="2" l="1"/>
  <c r="D527" i="2"/>
  <c r="A525" i="2"/>
  <c r="D528" i="2" l="1"/>
  <c r="A527" i="2"/>
  <c r="A528" i="2" l="1"/>
  <c r="D529" i="2"/>
  <c r="D530" i="2" l="1"/>
  <c r="A529" i="2"/>
  <c r="A530" i="2" l="1"/>
  <c r="B530" i="2"/>
  <c r="D531" i="2"/>
  <c r="A531" i="2" l="1"/>
  <c r="D532" i="2"/>
  <c r="A532" i="2" l="1"/>
  <c r="D533" i="2"/>
  <c r="A533" i="2" l="1"/>
  <c r="D534" i="2"/>
  <c r="A534" i="2" l="1"/>
  <c r="D535" i="2"/>
  <c r="B535" i="2" l="1"/>
  <c r="A535" i="2"/>
  <c r="D536" i="2"/>
  <c r="D538" i="2" s="1"/>
  <c r="A536" i="2" l="1"/>
  <c r="A538" i="2" l="1"/>
  <c r="D539" i="2"/>
  <c r="A539" i="2" l="1"/>
  <c r="D540" i="2"/>
  <c r="A540" i="2" l="1"/>
  <c r="D541" i="2"/>
  <c r="A541" i="2" l="1"/>
  <c r="D543" i="2"/>
  <c r="A543" i="2" l="1"/>
  <c r="D544" i="2"/>
  <c r="A544" i="2" l="1"/>
  <c r="D545" i="2"/>
  <c r="A545" i="2" l="1"/>
  <c r="D546" i="2"/>
  <c r="A546" i="2" l="1"/>
  <c r="D547" i="2"/>
  <c r="A547" i="2" l="1"/>
  <c r="D548" i="2"/>
  <c r="A548" i="2" l="1"/>
  <c r="D549" i="2"/>
  <c r="A549" i="2" l="1"/>
  <c r="B549" i="2"/>
  <c r="D550" i="2"/>
  <c r="A550" i="2" l="1"/>
  <c r="B550" i="2"/>
  <c r="D551" i="2"/>
  <c r="B551" i="2" l="1"/>
  <c r="A551" i="2"/>
  <c r="D552" i="2"/>
  <c r="A552" i="2" l="1"/>
  <c r="B552" i="2"/>
  <c r="B553" i="2" l="1"/>
  <c r="A553" i="2"/>
  <c r="D554" i="2"/>
  <c r="A554" i="2" l="1"/>
  <c r="B554" i="2"/>
  <c r="D555" i="2"/>
  <c r="A555" i="2" l="1"/>
  <c r="B555" i="2"/>
  <c r="D556" i="2"/>
  <c r="B556" i="2" l="1"/>
  <c r="A556" i="2"/>
  <c r="D557" i="2"/>
  <c r="A557" i="2" l="1"/>
  <c r="B557" i="2"/>
  <c r="D558" i="2"/>
  <c r="B558" i="2" l="1"/>
  <c r="A558" i="2"/>
  <c r="D559" i="2"/>
  <c r="B559" i="2" l="1"/>
  <c r="A559" i="2"/>
  <c r="A560" i="2" l="1"/>
  <c r="B560" i="2"/>
  <c r="D561" i="2"/>
  <c r="B561" i="2" l="1"/>
  <c r="A561" i="2"/>
  <c r="D562" i="2"/>
  <c r="B562" i="2" l="1"/>
  <c r="A562" i="2"/>
  <c r="D563" i="2"/>
  <c r="A563" i="2" l="1"/>
  <c r="B563" i="2"/>
  <c r="D564" i="2"/>
  <c r="A564" i="2" l="1"/>
  <c r="B564" i="2"/>
  <c r="D565" i="2"/>
  <c r="B565" i="2" l="1"/>
  <c r="A565" i="2"/>
  <c r="D566" i="2"/>
  <c r="B566" i="2" l="1"/>
  <c r="A566" i="2"/>
  <c r="D567" i="2"/>
  <c r="A567" i="2" l="1"/>
  <c r="B567" i="2"/>
  <c r="D568" i="2"/>
  <c r="B568" i="2" l="1"/>
  <c r="A568" i="2"/>
  <c r="D569" i="2"/>
  <c r="A569" i="2" l="1"/>
  <c r="B569" i="2"/>
  <c r="D570" i="2"/>
  <c r="B570" i="2" l="1"/>
  <c r="A570" i="2"/>
  <c r="D571" i="2"/>
  <c r="A571" i="2" l="1"/>
  <c r="B571" i="2"/>
  <c r="D572" i="2"/>
  <c r="B572" i="2" l="1"/>
  <c r="A572" i="2"/>
  <c r="D573" i="2"/>
  <c r="A573" i="2" l="1"/>
  <c r="B573" i="2"/>
  <c r="D574" i="2"/>
  <c r="D575" i="2" s="1"/>
  <c r="A574" i="2" l="1"/>
  <c r="B574" i="2"/>
  <c r="A575" i="2" l="1"/>
  <c r="B575" i="2"/>
  <c r="D576" i="2"/>
  <c r="A576" i="2" l="1"/>
  <c r="B576" i="2"/>
  <c r="D577" i="2"/>
  <c r="A577" i="2" l="1"/>
  <c r="B577" i="2"/>
  <c r="D578" i="2"/>
  <c r="A578" i="2" l="1"/>
  <c r="B578" i="2"/>
  <c r="D579" i="2"/>
  <c r="A579" i="2" l="1"/>
  <c r="B579" i="2"/>
  <c r="D580" i="2"/>
  <c r="A580" i="2" l="1"/>
  <c r="B580" i="2"/>
  <c r="D582" i="2"/>
  <c r="A582" i="2" l="1"/>
  <c r="B582" i="2"/>
  <c r="D583" i="2"/>
  <c r="A583" i="2" l="1"/>
  <c r="B583" i="2"/>
  <c r="D585" i="2"/>
  <c r="A585" i="2" l="1"/>
  <c r="B585" i="2"/>
  <c r="D586" i="2"/>
  <c r="A586" i="2" l="1"/>
  <c r="B586" i="2"/>
  <c r="D587" i="2"/>
  <c r="B587" i="2" l="1"/>
  <c r="A587" i="2"/>
  <c r="D588" i="2"/>
  <c r="B588" i="2" l="1"/>
  <c r="A588" i="2"/>
  <c r="D589" i="2"/>
  <c r="A589" i="2" l="1"/>
  <c r="B589" i="2"/>
  <c r="D590" i="2"/>
  <c r="A590" i="2" l="1"/>
  <c r="B590" i="2"/>
  <c r="D591" i="2"/>
  <c r="A591" i="2" l="1"/>
  <c r="B591" i="2"/>
  <c r="D592" i="2"/>
  <c r="B592" i="2" l="1"/>
  <c r="A592" i="2"/>
  <c r="D593" i="2"/>
  <c r="A593" i="2" l="1"/>
  <c r="B593" i="2"/>
  <c r="D596" i="2"/>
  <c r="B596" i="2" l="1"/>
  <c r="A596" i="2"/>
  <c r="D597" i="2"/>
  <c r="A597" i="2" l="1"/>
  <c r="B597" i="2"/>
  <c r="D598" i="2"/>
  <c r="B598" i="2" l="1"/>
  <c r="A598" i="2"/>
  <c r="D599" i="2"/>
  <c r="A599" i="2" l="1"/>
  <c r="B599" i="2"/>
  <c r="D600" i="2"/>
  <c r="A600" i="2" l="1"/>
  <c r="B600" i="2"/>
  <c r="D601" i="2"/>
  <c r="A601" i="2" l="1"/>
  <c r="B601" i="2"/>
  <c r="D602" i="2"/>
  <c r="B602" i="2" l="1"/>
  <c r="A602" i="2"/>
  <c r="D603" i="2"/>
  <c r="A603" i="2" l="1"/>
  <c r="B603" i="2"/>
  <c r="D604" i="2"/>
  <c r="A604" i="2" l="1"/>
  <c r="B604" i="2"/>
  <c r="D605" i="2"/>
  <c r="A605" i="2" l="1"/>
  <c r="B605" i="2"/>
  <c r="D606" i="2"/>
  <c r="A606" i="2" l="1"/>
  <c r="B606" i="2"/>
  <c r="D607" i="2"/>
  <c r="B607" i="2" l="1"/>
  <c r="A607" i="2"/>
  <c r="D608" i="2"/>
  <c r="A608" i="2" l="1"/>
  <c r="B608" i="2"/>
  <c r="D609" i="2"/>
  <c r="B609" i="2" l="1"/>
  <c r="A609" i="2"/>
  <c r="D610" i="2"/>
  <c r="B610" i="2" l="1"/>
  <c r="A610" i="2"/>
  <c r="D611" i="2"/>
  <c r="A611" i="2" l="1"/>
  <c r="B611" i="2"/>
  <c r="D612" i="2"/>
  <c r="A612" i="2" l="1"/>
  <c r="B612" i="2"/>
  <c r="D614" i="2"/>
  <c r="A614" i="2" l="1"/>
  <c r="B614" i="2"/>
  <c r="D615" i="2"/>
  <c r="A615" i="2" l="1"/>
  <c r="B615" i="2"/>
  <c r="D616" i="2"/>
  <c r="A616" i="2" l="1"/>
  <c r="B616" i="2"/>
  <c r="D617" i="2"/>
  <c r="A617" i="2" l="1"/>
  <c r="B617" i="2"/>
  <c r="D618" i="2"/>
  <c r="A618" i="2" l="1"/>
  <c r="B618" i="2"/>
  <c r="D619" i="2"/>
  <c r="B619" i="2" l="1"/>
  <c r="A619" i="2"/>
  <c r="D620" i="2"/>
  <c r="A620" i="2" l="1"/>
  <c r="B620" i="2"/>
  <c r="D621" i="2"/>
  <c r="A621" i="2" l="1"/>
  <c r="B621" i="2"/>
  <c r="D622" i="2"/>
  <c r="A622" i="2" l="1"/>
  <c r="B622" i="2"/>
  <c r="D623" i="2"/>
  <c r="B623" i="2" l="1"/>
  <c r="A623" i="2"/>
  <c r="D624" i="2"/>
  <c r="A624" i="2" l="1"/>
  <c r="B624" i="2"/>
  <c r="D625" i="2"/>
  <c r="A625" i="2" l="1"/>
  <c r="B625" i="2"/>
  <c r="D626" i="2"/>
  <c r="A626" i="2" l="1"/>
  <c r="B626" i="2"/>
  <c r="D627" i="2"/>
  <c r="B627" i="2" l="1"/>
  <c r="A627" i="2"/>
  <c r="D628" i="2"/>
  <c r="A628" i="2" l="1"/>
  <c r="B628" i="2"/>
  <c r="D629" i="2"/>
  <c r="A629" i="2" l="1"/>
  <c r="B629" i="2"/>
  <c r="D630" i="2"/>
  <c r="A630" i="2" l="1"/>
  <c r="B630" i="2"/>
  <c r="D631" i="2"/>
  <c r="B3" i="6" l="1"/>
  <c r="A3" i="6"/>
  <c r="D4" i="6"/>
  <c r="A631" i="2"/>
  <c r="B631" i="2"/>
  <c r="D632" i="2"/>
  <c r="A4" i="6" l="1"/>
  <c r="B4" i="6"/>
  <c r="D5" i="6"/>
  <c r="A5" i="6" s="1"/>
  <c r="A632" i="2"/>
  <c r="B632" i="2"/>
  <c r="D633" i="2"/>
  <c r="B5" i="6" l="1"/>
  <c r="D6" i="6"/>
  <c r="A633" i="2"/>
  <c r="B633" i="2"/>
  <c r="D634" i="2"/>
  <c r="A6" i="6" l="1"/>
  <c r="B6" i="6"/>
  <c r="D7" i="6"/>
  <c r="A634" i="2"/>
  <c r="B634" i="2"/>
  <c r="D635" i="2"/>
  <c r="A7" i="6" l="1"/>
  <c r="B7" i="6"/>
  <c r="D8" i="6"/>
  <c r="B635" i="2"/>
  <c r="A635" i="2"/>
  <c r="D636" i="2"/>
  <c r="A8" i="6" l="1"/>
  <c r="B8" i="6"/>
  <c r="D9" i="6"/>
  <c r="B636" i="2"/>
  <c r="A636" i="2"/>
  <c r="D637" i="2"/>
  <c r="A9" i="6" l="1"/>
  <c r="B9" i="6"/>
  <c r="D10" i="6"/>
  <c r="A637" i="2"/>
  <c r="B637" i="2"/>
  <c r="D638" i="2"/>
  <c r="A10" i="6" l="1"/>
  <c r="B10" i="6"/>
  <c r="D11" i="6"/>
  <c r="B638" i="2"/>
  <c r="A638" i="2"/>
  <c r="D639" i="2"/>
  <c r="A11" i="6" l="1"/>
  <c r="B11" i="6"/>
  <c r="D12" i="6"/>
  <c r="A12" i="6" s="1"/>
  <c r="A639" i="2"/>
  <c r="B639" i="2"/>
  <c r="D640" i="2"/>
  <c r="B12" i="6" l="1"/>
  <c r="D13" i="6"/>
  <c r="A13" i="6" s="1"/>
  <c r="B640" i="2"/>
  <c r="A640" i="2"/>
  <c r="D641" i="2"/>
  <c r="B13" i="6" l="1"/>
  <c r="D14" i="6"/>
  <c r="A14" i="6" s="1"/>
  <c r="A641" i="2"/>
  <c r="B641" i="2"/>
  <c r="D642" i="2"/>
  <c r="D643" i="2" s="1"/>
  <c r="B14" i="6" l="1"/>
  <c r="D16" i="6"/>
  <c r="A16" i="6" s="1"/>
  <c r="A642" i="2"/>
  <c r="B642" i="2"/>
  <c r="B16" i="6" l="1"/>
  <c r="D17" i="6"/>
  <c r="A17" i="6" s="1"/>
  <c r="A643" i="2"/>
  <c r="B643" i="2"/>
  <c r="D644" i="2"/>
  <c r="B17" i="6" l="1"/>
  <c r="D18" i="6"/>
  <c r="A18" i="6" s="1"/>
  <c r="A644" i="2"/>
  <c r="B644" i="2"/>
  <c r="D646" i="2"/>
  <c r="B18" i="6" l="1"/>
  <c r="D19" i="6"/>
  <c r="A19" i="6" s="1"/>
  <c r="A646" i="2"/>
  <c r="B646" i="2"/>
  <c r="D647" i="2"/>
  <c r="B19" i="6" l="1"/>
  <c r="D20" i="6"/>
  <c r="A20" i="6" s="1"/>
  <c r="A647" i="2"/>
  <c r="B647" i="2"/>
  <c r="D648" i="2"/>
  <c r="B20" i="6" l="1"/>
  <c r="D21" i="6"/>
  <c r="A21" i="6" s="1"/>
  <c r="B648" i="2"/>
  <c r="A648" i="2"/>
  <c r="D649" i="2"/>
  <c r="B21" i="6" l="1"/>
  <c r="D22" i="6"/>
  <c r="A22" i="6" s="1"/>
  <c r="A649" i="2"/>
  <c r="B649" i="2"/>
  <c r="D650" i="2"/>
  <c r="B22" i="6" l="1"/>
  <c r="D23" i="6"/>
  <c r="A23" i="6" s="1"/>
  <c r="B650" i="2"/>
  <c r="A650" i="2"/>
  <c r="D651" i="2"/>
  <c r="B23" i="6" l="1"/>
  <c r="D25" i="6"/>
  <c r="A25" i="6" s="1"/>
  <c r="A651" i="2"/>
  <c r="B651" i="2"/>
  <c r="D652" i="2"/>
  <c r="B25" i="6" l="1"/>
  <c r="D26" i="6"/>
  <c r="A26" i="6" s="1"/>
  <c r="B652" i="2"/>
  <c r="A652" i="2"/>
  <c r="D654" i="2"/>
  <c r="A654" i="2" l="1"/>
  <c r="B654" i="2"/>
  <c r="B26" i="6"/>
  <c r="D27" i="6"/>
  <c r="A27" i="6" s="1"/>
  <c r="D655" i="2"/>
  <c r="B655" i="2" l="1"/>
  <c r="A655" i="2"/>
  <c r="B27" i="6"/>
  <c r="D28" i="6"/>
  <c r="A28" i="6" s="1"/>
  <c r="D657" i="2"/>
  <c r="D658" i="2" l="1"/>
  <c r="A657" i="2"/>
  <c r="B657" i="2"/>
  <c r="B28" i="6"/>
  <c r="D29" i="6"/>
  <c r="A29" i="6" s="1"/>
  <c r="D659" i="2" l="1"/>
  <c r="A658" i="2"/>
  <c r="B658" i="2"/>
  <c r="B29" i="6"/>
  <c r="D30" i="6"/>
  <c r="A30" i="6" s="1"/>
  <c r="D660" i="2" l="1"/>
  <c r="B659" i="2"/>
  <c r="A659" i="2"/>
  <c r="B30" i="6"/>
  <c r="D31" i="6"/>
  <c r="A31" i="6" s="1"/>
  <c r="D661" i="2" l="1"/>
  <c r="B660" i="2"/>
  <c r="A660" i="2"/>
  <c r="B31" i="6"/>
  <c r="D32" i="6"/>
  <c r="A32" i="6" s="1"/>
  <c r="D662" i="2" l="1"/>
  <c r="A661" i="2"/>
  <c r="B661" i="2"/>
  <c r="B32" i="6"/>
  <c r="D33" i="6"/>
  <c r="A33" i="6" s="1"/>
  <c r="D663" i="2" l="1"/>
  <c r="A662" i="2"/>
  <c r="B662" i="2"/>
  <c r="B33" i="6"/>
  <c r="D34" i="6"/>
  <c r="A34" i="6" s="1"/>
  <c r="D664" i="2" l="1"/>
  <c r="A663" i="2"/>
  <c r="B663" i="2"/>
  <c r="B34" i="6"/>
  <c r="D35" i="6"/>
  <c r="A35" i="6" s="1"/>
  <c r="D665" i="2" l="1"/>
  <c r="B664" i="2"/>
  <c r="A664" i="2"/>
  <c r="B35" i="6"/>
  <c r="D36" i="6"/>
  <c r="A36" i="6" s="1"/>
  <c r="D666" i="2" l="1"/>
  <c r="B665" i="2"/>
  <c r="A665" i="2"/>
  <c r="B36" i="6"/>
  <c r="D37" i="6"/>
  <c r="A37" i="6" s="1"/>
  <c r="D667" i="2" l="1"/>
  <c r="B666" i="2"/>
  <c r="A666" i="2"/>
  <c r="B37" i="6"/>
  <c r="D38" i="6"/>
  <c r="A38" i="6" s="1"/>
  <c r="D668" i="2" l="1"/>
  <c r="A667" i="2"/>
  <c r="B667" i="2"/>
  <c r="B38" i="6"/>
  <c r="D39" i="6"/>
  <c r="A39" i="6" s="1"/>
  <c r="D669" i="2" l="1"/>
  <c r="B668" i="2"/>
  <c r="A668" i="2"/>
  <c r="B39" i="6"/>
  <c r="D40" i="6"/>
  <c r="A40" i="6" s="1"/>
  <c r="D670" i="2" l="1"/>
  <c r="A669" i="2"/>
  <c r="B669" i="2"/>
  <c r="B40" i="6"/>
  <c r="D41" i="6"/>
  <c r="A41" i="6" s="1"/>
  <c r="D671" i="2" l="1"/>
  <c r="A670" i="2"/>
  <c r="B670" i="2"/>
  <c r="B41" i="6"/>
  <c r="D42" i="6"/>
  <c r="A42" i="6" s="1"/>
  <c r="D672" i="2" l="1"/>
  <c r="B671" i="2"/>
  <c r="A671" i="2"/>
  <c r="B42" i="6"/>
  <c r="D43" i="6"/>
  <c r="A43" i="6" s="1"/>
  <c r="D673" i="2" l="1"/>
  <c r="B672" i="2"/>
  <c r="A672" i="2"/>
  <c r="B43" i="6"/>
  <c r="D44" i="6"/>
  <c r="A44" i="6" s="1"/>
  <c r="D674" i="2" l="1"/>
  <c r="A673" i="2"/>
  <c r="B673" i="2"/>
  <c r="B44" i="6"/>
  <c r="D45" i="6"/>
  <c r="A45" i="6" s="1"/>
  <c r="D675" i="2" l="1"/>
  <c r="A674" i="2"/>
  <c r="B674" i="2"/>
  <c r="B45" i="6"/>
  <c r="D46" i="6"/>
  <c r="A46" i="6" s="1"/>
  <c r="D676" i="2" l="1"/>
  <c r="B675" i="2"/>
  <c r="A675" i="2"/>
  <c r="B46" i="6"/>
  <c r="D47" i="6"/>
  <c r="A47" i="6" s="1"/>
  <c r="D677" i="2" l="1"/>
  <c r="B676" i="2"/>
  <c r="A676" i="2"/>
  <c r="B47" i="6"/>
  <c r="D48" i="6"/>
  <c r="A48" i="6" s="1"/>
  <c r="D678" i="2" l="1"/>
  <c r="A677" i="2"/>
  <c r="B677" i="2"/>
  <c r="B48" i="6"/>
  <c r="D50" i="6"/>
  <c r="A50" i="6" s="1"/>
  <c r="D679" i="2" l="1"/>
  <c r="A678" i="2"/>
  <c r="B678" i="2"/>
  <c r="B50" i="6"/>
  <c r="D52" i="6"/>
  <c r="A52" i="6" s="1"/>
  <c r="D680" i="2" l="1"/>
  <c r="B679" i="2"/>
  <c r="A679" i="2"/>
  <c r="B52" i="6"/>
  <c r="D54" i="6"/>
  <c r="A54" i="6" s="1"/>
  <c r="D681" i="2" l="1"/>
  <c r="B680" i="2"/>
  <c r="A680" i="2"/>
  <c r="B54" i="6"/>
  <c r="D56" i="6"/>
  <c r="A56" i="6" s="1"/>
  <c r="D683" i="2" l="1"/>
  <c r="B681" i="2"/>
  <c r="A681" i="2"/>
  <c r="B56" i="6"/>
  <c r="D58" i="6"/>
  <c r="A58" i="6" s="1"/>
  <c r="D684" i="2" l="1"/>
  <c r="B683" i="2"/>
  <c r="A683" i="2"/>
  <c r="B58" i="6"/>
  <c r="D59" i="6"/>
  <c r="A59" i="6" s="1"/>
  <c r="D685" i="2" l="1"/>
  <c r="B684" i="2"/>
  <c r="A684" i="2"/>
  <c r="B59" i="6"/>
  <c r="D60" i="6"/>
  <c r="A60" i="6" s="1"/>
  <c r="D686" i="2" l="1"/>
  <c r="A685" i="2"/>
  <c r="B685" i="2"/>
  <c r="B60" i="6"/>
  <c r="D61" i="6"/>
  <c r="A61" i="6" s="1"/>
  <c r="D687" i="2" l="1"/>
  <c r="A686" i="2"/>
  <c r="B686" i="2"/>
  <c r="B61" i="6"/>
  <c r="D62" i="6"/>
  <c r="A62" i="6" s="1"/>
  <c r="D688" i="2" l="1"/>
  <c r="B687" i="2"/>
  <c r="A687" i="2"/>
  <c r="B62" i="6"/>
  <c r="D63" i="6"/>
  <c r="A63" i="6" s="1"/>
  <c r="D689" i="2" l="1"/>
  <c r="B688" i="2"/>
  <c r="A688" i="2"/>
  <c r="B63" i="6"/>
  <c r="D64" i="6"/>
  <c r="A64" i="6" s="1"/>
  <c r="D690" i="2" l="1"/>
  <c r="A689" i="2"/>
  <c r="B689" i="2"/>
  <c r="B64" i="6"/>
  <c r="D65" i="6"/>
  <c r="A65" i="6" s="1"/>
  <c r="D691" i="2" l="1"/>
  <c r="A690" i="2"/>
  <c r="B690" i="2"/>
  <c r="B65" i="6"/>
  <c r="D66" i="6"/>
  <c r="A66" i="6" s="1"/>
  <c r="D693" i="2" l="1"/>
  <c r="B691" i="2"/>
  <c r="A691" i="2"/>
  <c r="B66" i="6"/>
  <c r="D67" i="6"/>
  <c r="A67" i="6" s="1"/>
  <c r="D694" i="2" l="1"/>
  <c r="A693" i="2"/>
  <c r="B693" i="2"/>
  <c r="B67" i="6"/>
  <c r="D68" i="6"/>
  <c r="A68" i="6" s="1"/>
  <c r="D695" i="2" l="1"/>
  <c r="A694" i="2"/>
  <c r="B694" i="2"/>
  <c r="B68" i="6"/>
  <c r="D69" i="6"/>
  <c r="A69" i="6" s="1"/>
  <c r="D696" i="2" l="1"/>
  <c r="B695" i="2"/>
  <c r="A695" i="2"/>
  <c r="B69" i="6"/>
  <c r="D71" i="6"/>
  <c r="A71" i="6" s="1"/>
  <c r="D698" i="2" l="1"/>
  <c r="B696" i="2"/>
  <c r="A696" i="2"/>
  <c r="B71" i="6"/>
  <c r="D72" i="6"/>
  <c r="A72" i="6" s="1"/>
  <c r="D699" i="2" l="1"/>
  <c r="B698" i="2"/>
  <c r="A698" i="2"/>
  <c r="B72" i="6"/>
  <c r="D73" i="6"/>
  <c r="A73" i="6" s="1"/>
  <c r="D700" i="2" l="1"/>
  <c r="B699" i="2"/>
  <c r="A699" i="2"/>
  <c r="B73" i="6"/>
  <c r="D74" i="6"/>
  <c r="A74" i="6" s="1"/>
  <c r="D702" i="2" l="1"/>
  <c r="B700" i="2"/>
  <c r="A700" i="2"/>
  <c r="B74" i="6"/>
  <c r="D75" i="6"/>
  <c r="A75" i="6" s="1"/>
  <c r="D703" i="2" l="1"/>
  <c r="A702" i="2"/>
  <c r="B702" i="2"/>
  <c r="B75" i="6"/>
  <c r="D76" i="6"/>
  <c r="A76" i="6" s="1"/>
  <c r="D704" i="2" l="1"/>
  <c r="B703" i="2"/>
  <c r="A703" i="2"/>
  <c r="B76" i="6"/>
  <c r="D79" i="6"/>
  <c r="A79" i="6" s="1"/>
  <c r="D705" i="2" l="1"/>
  <c r="B704" i="2"/>
  <c r="A704" i="2"/>
  <c r="B79" i="6"/>
  <c r="D80" i="6"/>
  <c r="A80" i="6" s="1"/>
  <c r="D706" i="2" l="1"/>
  <c r="B705" i="2"/>
  <c r="A705" i="2"/>
  <c r="B80" i="6"/>
  <c r="D81" i="6"/>
  <c r="A81" i="6" s="1"/>
  <c r="D707" i="2" l="1"/>
  <c r="A706" i="2"/>
  <c r="B706" i="2"/>
  <c r="B81" i="6"/>
  <c r="D82" i="6"/>
  <c r="A82" i="6" s="1"/>
  <c r="B707" i="2" l="1"/>
  <c r="A707" i="2"/>
  <c r="D708" i="2"/>
  <c r="B82" i="6"/>
  <c r="D83" i="6"/>
  <c r="A83" i="6" s="1"/>
  <c r="D709" i="2" l="1"/>
  <c r="B708" i="2"/>
  <c r="A708" i="2"/>
  <c r="B83" i="6"/>
  <c r="D84" i="6"/>
  <c r="A84" i="6" s="1"/>
  <c r="A709" i="2" l="1"/>
  <c r="B709" i="2"/>
  <c r="D710" i="2"/>
  <c r="B84" i="6"/>
  <c r="D85" i="6"/>
  <c r="A85" i="6" s="1"/>
  <c r="D711" i="2" l="1"/>
  <c r="A710" i="2"/>
  <c r="B710" i="2"/>
  <c r="B85" i="6"/>
  <c r="D86" i="6"/>
  <c r="A86" i="6" s="1"/>
  <c r="B711" i="2" l="1"/>
  <c r="A711" i="2"/>
  <c r="D712" i="2"/>
  <c r="B86" i="6"/>
  <c r="D87" i="6"/>
  <c r="A87" i="6" s="1"/>
  <c r="B712" i="2" l="1"/>
  <c r="A712" i="2"/>
  <c r="D713" i="2"/>
  <c r="B87" i="6"/>
  <c r="D88" i="6"/>
  <c r="A88" i="6" s="1"/>
  <c r="B713" i="2" l="1"/>
  <c r="A713" i="2"/>
  <c r="D714" i="2"/>
  <c r="B88" i="6"/>
  <c r="D89" i="6"/>
  <c r="A89" i="6" s="1"/>
  <c r="A714" i="2" l="1"/>
  <c r="B714" i="2"/>
  <c r="D715" i="2"/>
  <c r="B89" i="6"/>
  <c r="D90" i="6"/>
  <c r="A90" i="6" s="1"/>
  <c r="B715" i="2" l="1"/>
  <c r="A715" i="2"/>
  <c r="D716" i="2"/>
  <c r="B90" i="6"/>
  <c r="D91" i="6"/>
  <c r="A91" i="6" s="1"/>
  <c r="B716" i="2" l="1"/>
  <c r="A716" i="2"/>
  <c r="D717" i="2"/>
  <c r="B91" i="6"/>
  <c r="D92" i="6"/>
  <c r="A92" i="6" s="1"/>
  <c r="A717" i="2" l="1"/>
  <c r="B717" i="2"/>
  <c r="D718" i="2"/>
  <c r="B92" i="6"/>
  <c r="D93" i="6"/>
  <c r="A93" i="6" s="1"/>
  <c r="D721" i="2" l="1"/>
  <c r="A718" i="2"/>
  <c r="B718" i="2"/>
  <c r="B93" i="6"/>
  <c r="D94" i="6"/>
  <c r="A94" i="6" s="1"/>
  <c r="D722" i="2" l="1"/>
  <c r="A721" i="2"/>
  <c r="B721" i="2"/>
  <c r="B94" i="6"/>
  <c r="D97" i="6"/>
  <c r="A97" i="6" s="1"/>
  <c r="D723" i="2" l="1"/>
  <c r="A722" i="2"/>
  <c r="B722" i="2"/>
  <c r="B97" i="6"/>
  <c r="D98" i="6"/>
  <c r="A98" i="6" s="1"/>
  <c r="D724" i="2" l="1"/>
  <c r="B723" i="2"/>
  <c r="A723" i="2"/>
  <c r="B98" i="6"/>
  <c r="D99" i="6"/>
  <c r="A99" i="6" s="1"/>
  <c r="D725" i="2" l="1"/>
  <c r="B724" i="2"/>
  <c r="A724" i="2"/>
  <c r="B99" i="6"/>
  <c r="D100" i="6"/>
  <c r="A100" i="6" s="1"/>
  <c r="D726" i="2" l="1"/>
  <c r="A725" i="2"/>
  <c r="B725" i="2"/>
  <c r="B100" i="6"/>
  <c r="D101" i="6"/>
  <c r="A101" i="6" s="1"/>
  <c r="D727" i="2" l="1"/>
  <c r="A726" i="2"/>
  <c r="B726" i="2"/>
  <c r="B101" i="6"/>
  <c r="D102" i="6"/>
  <c r="A102" i="6" s="1"/>
  <c r="D728" i="2" l="1"/>
  <c r="B727" i="2"/>
  <c r="A727" i="2"/>
  <c r="B102" i="6"/>
  <c r="D103" i="6"/>
  <c r="A103" i="6" s="1"/>
  <c r="D729" i="2" l="1"/>
  <c r="B728" i="2"/>
  <c r="A728" i="2"/>
  <c r="B103" i="6"/>
  <c r="D104" i="6"/>
  <c r="A104" i="6" s="1"/>
  <c r="D730" i="2" l="1"/>
  <c r="B729" i="2"/>
  <c r="A729" i="2"/>
  <c r="B104" i="6"/>
  <c r="D105" i="6"/>
  <c r="A105" i="6" s="1"/>
  <c r="D731" i="2" l="1"/>
  <c r="A730" i="2"/>
  <c r="B730" i="2"/>
  <c r="B105" i="6"/>
  <c r="D106" i="6"/>
  <c r="A106" i="6" s="1"/>
  <c r="D732" i="2" l="1"/>
  <c r="B731" i="2"/>
  <c r="A731" i="2"/>
  <c r="B106" i="6"/>
  <c r="D107" i="6"/>
  <c r="A107" i="6" s="1"/>
  <c r="D733" i="2" l="1"/>
  <c r="B732" i="2"/>
  <c r="A732" i="2"/>
  <c r="B107" i="6"/>
  <c r="D108" i="6"/>
  <c r="A108" i="6" s="1"/>
  <c r="D734" i="2" l="1"/>
  <c r="A733" i="2"/>
  <c r="B733" i="2"/>
  <c r="B108" i="6"/>
  <c r="D109" i="6"/>
  <c r="A109" i="6" s="1"/>
  <c r="D735" i="2" l="1"/>
  <c r="A734" i="2"/>
  <c r="B734" i="2"/>
  <c r="B109" i="6"/>
  <c r="D110" i="6"/>
  <c r="A110" i="6" s="1"/>
  <c r="D736" i="2" l="1"/>
  <c r="B735" i="2"/>
  <c r="A735" i="2"/>
  <c r="B110" i="6"/>
  <c r="D112" i="6"/>
  <c r="A112" i="6" s="1"/>
  <c r="D739" i="2" l="1"/>
  <c r="B736" i="2"/>
  <c r="A736" i="2"/>
  <c r="B112" i="6"/>
  <c r="D113" i="6"/>
  <c r="A113" i="6" s="1"/>
  <c r="D740" i="2" l="1"/>
  <c r="B739" i="2"/>
  <c r="A739" i="2"/>
  <c r="B113" i="6"/>
  <c r="D114" i="6"/>
  <c r="A114" i="6" s="1"/>
  <c r="D741" i="2" l="1"/>
  <c r="B740" i="2"/>
  <c r="A740" i="2"/>
  <c r="B114" i="6"/>
  <c r="D115" i="6"/>
  <c r="A115" i="6" s="1"/>
  <c r="D742" i="2" l="1"/>
  <c r="B741" i="2"/>
  <c r="A741" i="2"/>
  <c r="B115" i="6"/>
  <c r="D116" i="6"/>
  <c r="A116" i="6" s="1"/>
  <c r="D743" i="2" l="1"/>
  <c r="A742" i="2"/>
  <c r="B742" i="2"/>
  <c r="B116" i="6"/>
  <c r="D117" i="6"/>
  <c r="A117" i="6" s="1"/>
  <c r="D744" i="2" l="1"/>
  <c r="B743" i="2"/>
  <c r="A743" i="2"/>
  <c r="B117" i="6"/>
  <c r="D118" i="6"/>
  <c r="A118" i="6" s="1"/>
  <c r="D746" i="2" l="1"/>
  <c r="B744" i="2"/>
  <c r="A744" i="2"/>
  <c r="B118" i="6"/>
  <c r="D119" i="6"/>
  <c r="A119" i="6" s="1"/>
  <c r="D748" i="2" l="1"/>
  <c r="A746" i="2"/>
  <c r="B746" i="2"/>
  <c r="B119" i="6"/>
  <c r="D120" i="6"/>
  <c r="A120" i="6" s="1"/>
  <c r="D749" i="2" l="1"/>
  <c r="B748" i="2"/>
  <c r="A748" i="2"/>
  <c r="B120" i="6"/>
  <c r="D121" i="6"/>
  <c r="A121" i="6" s="1"/>
  <c r="D750" i="2" l="1"/>
  <c r="B749" i="2"/>
  <c r="A749" i="2"/>
  <c r="B121" i="6"/>
  <c r="D122" i="6"/>
  <c r="A122" i="6" s="1"/>
  <c r="D751" i="2" l="1"/>
  <c r="A750" i="2"/>
  <c r="B750" i="2"/>
  <c r="B122" i="6"/>
  <c r="D123" i="6"/>
  <c r="A123" i="6" s="1"/>
  <c r="D752" i="2" l="1"/>
  <c r="B751" i="2"/>
  <c r="A751" i="2"/>
  <c r="B123" i="6"/>
  <c r="D124" i="6"/>
  <c r="A124" i="6" s="1"/>
  <c r="D753" i="2" l="1"/>
  <c r="B752" i="2"/>
  <c r="A752" i="2"/>
  <c r="B124" i="6"/>
  <c r="D125" i="6"/>
  <c r="A125" i="6" s="1"/>
  <c r="D754" i="2" l="1"/>
  <c r="B753" i="2"/>
  <c r="A753" i="2"/>
  <c r="B125" i="6"/>
  <c r="D126" i="6"/>
  <c r="A126" i="6" s="1"/>
  <c r="D755" i="2" l="1"/>
  <c r="A754" i="2"/>
  <c r="B754" i="2"/>
  <c r="B126" i="6"/>
  <c r="D127" i="6"/>
  <c r="A127" i="6" s="1"/>
  <c r="D756" i="2" l="1"/>
  <c r="B755" i="2"/>
  <c r="A755" i="2"/>
  <c r="B127" i="6"/>
  <c r="D128" i="6"/>
  <c r="A128" i="6" s="1"/>
  <c r="D757" i="2" l="1"/>
  <c r="B756" i="2"/>
  <c r="A756" i="2"/>
  <c r="B128" i="6"/>
  <c r="D129" i="6"/>
  <c r="A129" i="6" s="1"/>
  <c r="D758" i="2" l="1"/>
  <c r="B757" i="2"/>
  <c r="A757" i="2"/>
  <c r="B129" i="6"/>
  <c r="D130" i="6"/>
  <c r="A130" i="6" s="1"/>
  <c r="D759" i="2" l="1"/>
  <c r="A758" i="2"/>
  <c r="B758" i="2"/>
  <c r="B130" i="6"/>
  <c r="D131" i="6"/>
  <c r="A131" i="6" s="1"/>
  <c r="D760" i="2" l="1"/>
  <c r="B759" i="2"/>
  <c r="A759" i="2"/>
  <c r="B131" i="6"/>
  <c r="D132" i="6"/>
  <c r="A132" i="6" s="1"/>
  <c r="D761" i="2" l="1"/>
  <c r="B760" i="2"/>
  <c r="A760" i="2"/>
  <c r="B132" i="6"/>
  <c r="D133" i="6"/>
  <c r="A133" i="6" s="1"/>
  <c r="D762" i="2" l="1"/>
  <c r="B761" i="2"/>
  <c r="A761" i="2"/>
  <c r="B133" i="6"/>
  <c r="D134" i="6"/>
  <c r="A134" i="6" s="1"/>
  <c r="D763" i="2" l="1"/>
  <c r="A762" i="2"/>
  <c r="B762" i="2"/>
  <c r="B134" i="6"/>
  <c r="D135" i="6"/>
  <c r="A135" i="6" s="1"/>
  <c r="D764" i="2" l="1"/>
  <c r="B763" i="2"/>
  <c r="A763" i="2"/>
  <c r="B135" i="6"/>
  <c r="D136" i="6"/>
  <c r="A136" i="6" s="1"/>
  <c r="D765" i="2" l="1"/>
  <c r="B764" i="2"/>
  <c r="A764" i="2"/>
  <c r="B136" i="6"/>
  <c r="D137" i="6"/>
  <c r="A137" i="6" s="1"/>
  <c r="D766" i="2" l="1"/>
  <c r="B765" i="2"/>
  <c r="A765" i="2"/>
  <c r="B137" i="6"/>
  <c r="D138" i="6"/>
  <c r="A138" i="6" s="1"/>
  <c r="D767" i="2" l="1"/>
  <c r="A766" i="2"/>
  <c r="B766" i="2"/>
  <c r="B138" i="6"/>
  <c r="D139" i="6"/>
  <c r="A139" i="6" s="1"/>
  <c r="D768" i="2" l="1"/>
  <c r="B767" i="2"/>
  <c r="A767" i="2"/>
  <c r="B139" i="6"/>
  <c r="D140" i="6"/>
  <c r="A140" i="6" s="1"/>
  <c r="D769" i="2" l="1"/>
  <c r="B768" i="2"/>
  <c r="A768" i="2"/>
  <c r="B140" i="6"/>
  <c r="D141" i="6"/>
  <c r="A141" i="6" s="1"/>
  <c r="D770" i="2" l="1"/>
  <c r="B769" i="2"/>
  <c r="A769" i="2"/>
  <c r="B141" i="6"/>
  <c r="D142" i="6"/>
  <c r="A142" i="6" s="1"/>
  <c r="D771" i="2" l="1"/>
  <c r="A770" i="2"/>
  <c r="B770" i="2"/>
  <c r="B142" i="6"/>
  <c r="D143" i="6"/>
  <c r="A143" i="6" s="1"/>
  <c r="D772" i="2" l="1"/>
  <c r="B771" i="2"/>
  <c r="A771" i="2"/>
  <c r="B143" i="6"/>
  <c r="D144" i="6"/>
  <c r="A144" i="6" s="1"/>
  <c r="D773" i="2" l="1"/>
  <c r="B772" i="2"/>
  <c r="A772" i="2"/>
  <c r="B144" i="6"/>
  <c r="D145" i="6"/>
  <c r="A145" i="6" s="1"/>
  <c r="D774" i="2" l="1"/>
  <c r="B773" i="2"/>
  <c r="A773" i="2"/>
  <c r="B145" i="6"/>
  <c r="D146" i="6"/>
  <c r="A146" i="6" s="1"/>
  <c r="D775" i="2" l="1"/>
  <c r="B774" i="2"/>
  <c r="A774" i="2"/>
  <c r="B146" i="6"/>
  <c r="D147" i="6"/>
  <c r="A147" i="6" s="1"/>
  <c r="D776" i="2" l="1"/>
  <c r="B775" i="2"/>
  <c r="A775" i="2"/>
  <c r="B147" i="6"/>
  <c r="D148" i="6"/>
  <c r="A148" i="6" s="1"/>
  <c r="B776" i="2" l="1"/>
  <c r="A776" i="2"/>
  <c r="B148" i="6"/>
  <c r="D149" i="6"/>
  <c r="A149" i="6" s="1"/>
  <c r="B149" i="6" l="1"/>
  <c r="D150" i="6"/>
  <c r="A150" i="6" s="1"/>
  <c r="B150" i="6" l="1"/>
  <c r="D151" i="6"/>
  <c r="A151" i="6" s="1"/>
  <c r="B151" i="6" l="1"/>
  <c r="D152" i="6"/>
  <c r="A152" i="6" s="1"/>
  <c r="B152" i="6" l="1"/>
  <c r="D153" i="6"/>
  <c r="A153" i="6" s="1"/>
  <c r="B153" i="6" l="1"/>
  <c r="D154" i="6"/>
  <c r="A154" i="6" s="1"/>
  <c r="B154" i="6" l="1"/>
  <c r="D155" i="6"/>
  <c r="A155" i="6" s="1"/>
  <c r="B155" i="6" l="1"/>
  <c r="D156" i="6"/>
  <c r="A156" i="6" s="1"/>
  <c r="B156" i="6" l="1"/>
  <c r="D157" i="6"/>
  <c r="A157" i="6" s="1"/>
  <c r="B157" i="6" l="1"/>
  <c r="D158" i="6"/>
  <c r="A158" i="6" s="1"/>
  <c r="B158" i="6" l="1"/>
  <c r="D159" i="6"/>
  <c r="A159" i="6" s="1"/>
  <c r="B159" i="6" l="1"/>
  <c r="D160" i="6"/>
  <c r="A160" i="6" s="1"/>
  <c r="B160" i="6" l="1"/>
  <c r="D161" i="6"/>
  <c r="A161" i="6" s="1"/>
  <c r="B161" i="6" l="1"/>
  <c r="D162" i="6"/>
  <c r="A162" i="6" s="1"/>
  <c r="B162" i="6" l="1"/>
  <c r="D163" i="6"/>
  <c r="A163" i="6" s="1"/>
  <c r="B163" i="6" l="1"/>
  <c r="D164" i="6"/>
  <c r="A164" i="6" s="1"/>
  <c r="B164" i="6" l="1"/>
  <c r="D165" i="6"/>
  <c r="A165" i="6" s="1"/>
  <c r="B165" i="6" l="1"/>
  <c r="D166" i="6"/>
  <c r="A166" i="6" s="1"/>
  <c r="B166" i="6" l="1"/>
  <c r="D167" i="6"/>
  <c r="A167" i="6" s="1"/>
  <c r="B167" i="6" l="1"/>
  <c r="D168" i="6"/>
  <c r="A168" i="6" s="1"/>
  <c r="B168" i="6" l="1"/>
  <c r="D169" i="6"/>
  <c r="A169" i="6" s="1"/>
  <c r="B169" i="6" l="1"/>
  <c r="D170" i="6"/>
  <c r="A170" i="6" s="1"/>
  <c r="B170" i="6" l="1"/>
  <c r="D171" i="6"/>
  <c r="A171" i="6" s="1"/>
  <c r="B171" i="6" l="1"/>
  <c r="D172" i="6"/>
  <c r="A172" i="6" s="1"/>
  <c r="B172" i="6" l="1"/>
  <c r="D173" i="6"/>
  <c r="A173" i="6" s="1"/>
  <c r="B173" i="6" l="1"/>
  <c r="D174" i="6"/>
  <c r="A174" i="6" s="1"/>
  <c r="B174" i="6" l="1"/>
  <c r="D176" i="6"/>
  <c r="A176" i="6" s="1"/>
  <c r="B176" i="6" l="1"/>
  <c r="D177" i="6"/>
  <c r="A177" i="6" s="1"/>
  <c r="B177" i="6" l="1"/>
  <c r="D178" i="6"/>
  <c r="A178" i="6" s="1"/>
  <c r="B178" i="6" l="1"/>
  <c r="D179" i="6"/>
  <c r="A179" i="6" s="1"/>
  <c r="B179" i="6" l="1"/>
  <c r="D180" i="6"/>
  <c r="A180" i="6" s="1"/>
  <c r="B180" i="6" l="1"/>
  <c r="D181" i="6"/>
  <c r="A181" i="6" s="1"/>
  <c r="B181" i="6" l="1"/>
  <c r="D182" i="6"/>
  <c r="A182" i="6" s="1"/>
  <c r="B182" i="6" l="1"/>
  <c r="D183" i="6"/>
  <c r="A183" i="6" s="1"/>
  <c r="B183" i="6" l="1"/>
  <c r="D184" i="6"/>
  <c r="A184" i="6" s="1"/>
  <c r="B184" i="6" l="1"/>
  <c r="D185" i="6"/>
  <c r="A185" i="6" s="1"/>
  <c r="B185" i="6" l="1"/>
  <c r="D186" i="6"/>
  <c r="A186" i="6" s="1"/>
  <c r="B186" i="6" l="1"/>
  <c r="D187" i="6"/>
  <c r="A187" i="6" s="1"/>
  <c r="B187" i="6" l="1"/>
  <c r="D188" i="6"/>
  <c r="A188" i="6" s="1"/>
  <c r="B188" i="6" l="1"/>
  <c r="D189" i="6"/>
  <c r="A189" i="6" s="1"/>
  <c r="B189" i="6" l="1"/>
  <c r="D190" i="6"/>
  <c r="A190" i="6" s="1"/>
  <c r="B190" i="6" l="1"/>
  <c r="D192" i="6"/>
  <c r="A192" i="6" s="1"/>
  <c r="B192" i="6" l="1"/>
  <c r="D193" i="6"/>
  <c r="A193" i="6" s="1"/>
  <c r="B193" i="6" l="1"/>
  <c r="D194" i="6"/>
  <c r="A194" i="6" s="1"/>
  <c r="B194" i="6" l="1"/>
  <c r="D195" i="6"/>
  <c r="A195" i="6" s="1"/>
  <c r="B195" i="6" l="1"/>
  <c r="D196" i="6"/>
  <c r="A196" i="6" s="1"/>
  <c r="B196" i="6" l="1"/>
  <c r="D197" i="6"/>
  <c r="A197" i="6" s="1"/>
  <c r="B197" i="6" l="1"/>
  <c r="D198" i="6"/>
  <c r="A198" i="6" s="1"/>
  <c r="B198" i="6" l="1"/>
  <c r="D201" i="6"/>
  <c r="A201" i="6" s="1"/>
  <c r="B201" i="6" l="1"/>
  <c r="D202" i="6"/>
  <c r="A202" i="6" s="1"/>
  <c r="B202" i="6" l="1"/>
  <c r="D203" i="6"/>
  <c r="A203" i="6" s="1"/>
  <c r="B203" i="6" l="1"/>
  <c r="D204" i="6"/>
  <c r="A204" i="6" s="1"/>
  <c r="B204" i="6" l="1"/>
  <c r="D205" i="6"/>
  <c r="A205" i="6" s="1"/>
  <c r="B205" i="6" l="1"/>
  <c r="D206" i="6"/>
  <c r="A206" i="6" s="1"/>
  <c r="B206" i="6" l="1"/>
  <c r="D207" i="6"/>
  <c r="A207" i="6" s="1"/>
  <c r="B207" i="6" l="1"/>
  <c r="D208" i="6"/>
  <c r="A208" i="6" s="1"/>
  <c r="B208" i="6" l="1"/>
  <c r="D209" i="6"/>
  <c r="A209" i="6" s="1"/>
  <c r="B209" i="6" l="1"/>
  <c r="D210" i="6"/>
  <c r="A210" i="6" l="1"/>
  <c r="B210" i="6"/>
  <c r="D211" i="6"/>
  <c r="A211" i="6" s="1"/>
  <c r="B211" i="6" l="1"/>
  <c r="D212" i="6"/>
  <c r="A212" i="6" s="1"/>
  <c r="B212" i="6" l="1"/>
  <c r="D213" i="6"/>
  <c r="A213" i="6" s="1"/>
  <c r="B213" i="6" l="1"/>
  <c r="D214" i="6"/>
  <c r="A214" i="6" s="1"/>
  <c r="B214" i="6" l="1"/>
  <c r="D215" i="6"/>
  <c r="A215" i="6" s="1"/>
  <c r="B215" i="6" l="1"/>
  <c r="D216" i="6"/>
  <c r="A216" i="6" s="1"/>
  <c r="B216" i="6" l="1"/>
  <c r="D217" i="6"/>
  <c r="A217" i="6" s="1"/>
  <c r="B217" i="6" l="1"/>
  <c r="D218" i="6"/>
  <c r="A218" i="6" s="1"/>
  <c r="B218" i="6" l="1"/>
  <c r="D219" i="6"/>
  <c r="A219" i="6" s="1"/>
  <c r="B219" i="6" l="1"/>
  <c r="D220" i="6"/>
  <c r="A220" i="6" s="1"/>
  <c r="B220" i="6" l="1"/>
  <c r="D222" i="6"/>
  <c r="A222" i="6" s="1"/>
  <c r="B222" i="6" l="1"/>
  <c r="D223" i="6"/>
  <c r="A223" i="6" s="1"/>
  <c r="B223" i="6" l="1"/>
  <c r="D224" i="6"/>
  <c r="A224" i="6" s="1"/>
  <c r="B224" i="6" l="1"/>
  <c r="D225" i="6"/>
  <c r="A225" i="6" s="1"/>
  <c r="B225" i="6" l="1"/>
  <c r="D226" i="6"/>
  <c r="A226" i="6" s="1"/>
  <c r="B226" i="6" l="1"/>
  <c r="D227" i="6"/>
  <c r="A227" i="6" s="1"/>
  <c r="B227" i="6" l="1"/>
  <c r="D228" i="6"/>
  <c r="A228" i="6" s="1"/>
  <c r="B228" i="6" l="1"/>
  <c r="D229" i="6"/>
  <c r="A229" i="6" s="1"/>
  <c r="B229" i="6" l="1"/>
  <c r="D230" i="6"/>
  <c r="A230" i="6" s="1"/>
  <c r="B230" i="6" l="1"/>
  <c r="D231" i="6"/>
  <c r="A231" i="6" s="1"/>
  <c r="B231" i="6" l="1"/>
  <c r="D232" i="6"/>
  <c r="A232" i="6" s="1"/>
  <c r="B232" i="6" l="1"/>
  <c r="D233" i="6"/>
  <c r="A233" i="6" s="1"/>
  <c r="B233" i="6" l="1"/>
  <c r="D234" i="6"/>
  <c r="A234" i="6" s="1"/>
  <c r="B234" i="6" l="1"/>
  <c r="D235" i="6"/>
  <c r="A235" i="6" s="1"/>
  <c r="B235" i="6" l="1"/>
  <c r="D236" i="6"/>
  <c r="A236" i="6" s="1"/>
  <c r="B236" i="6" l="1"/>
  <c r="D237" i="6"/>
  <c r="A237" i="6" s="1"/>
  <c r="B237" i="6" l="1"/>
  <c r="D238" i="6"/>
  <c r="A238" i="6" s="1"/>
  <c r="B238" i="6" l="1"/>
  <c r="D239" i="6"/>
  <c r="A239" i="6" s="1"/>
  <c r="B239" i="6" l="1"/>
  <c r="D240" i="6"/>
  <c r="A240" i="6" s="1"/>
  <c r="B240" i="6" l="1"/>
  <c r="D242" i="6"/>
  <c r="A242" i="6" s="1"/>
  <c r="B242" i="6" l="1"/>
  <c r="D243" i="6"/>
  <c r="A243" i="6" s="1"/>
  <c r="B243" i="6" l="1"/>
  <c r="D244" i="6"/>
  <c r="A244" i="6" s="1"/>
  <c r="B244" i="6" l="1"/>
  <c r="D245" i="6"/>
  <c r="A245" i="6" s="1"/>
  <c r="B245" i="6" l="1"/>
  <c r="D246" i="6"/>
  <c r="A246" i="6" l="1"/>
  <c r="D247" i="6"/>
  <c r="B246" i="6"/>
  <c r="D248" i="6" l="1"/>
  <c r="B247" i="6"/>
  <c r="B248" i="6" l="1"/>
  <c r="D249" i="6"/>
  <c r="B249" i="6" l="1"/>
  <c r="D251" i="6"/>
  <c r="D252" i="6" s="1"/>
  <c r="D253" i="6" s="1"/>
  <c r="D254" i="6" s="1"/>
  <c r="D256" i="6" s="1"/>
  <c r="D257" i="6" s="1"/>
  <c r="D258" i="6" s="1"/>
  <c r="D259" i="6" s="1"/>
  <c r="D260" i="6" s="1"/>
  <c r="D261" i="6" s="1"/>
  <c r="D262" i="6" s="1"/>
  <c r="D263" i="6" s="1"/>
  <c r="D264" i="6" s="1"/>
  <c r="D265" i="6" s="1"/>
  <c r="D266" i="6" s="1"/>
  <c r="D267" i="6" s="1"/>
  <c r="D268" i="6" s="1"/>
  <c r="D269" i="6" s="1"/>
  <c r="D270" i="6" s="1"/>
  <c r="D271" i="6" s="1"/>
  <c r="D272" i="6" s="1"/>
  <c r="D273" i="6" s="1"/>
  <c r="D274" i="6" s="1"/>
  <c r="D275" i="6" s="1"/>
  <c r="D276" i="6" s="1"/>
  <c r="D277" i="6" s="1"/>
  <c r="D278" i="6" s="1"/>
  <c r="D280" i="6" s="1"/>
  <c r="D281" i="6" s="1"/>
  <c r="D282" i="6" s="1"/>
  <c r="D283" i="6" s="1"/>
  <c r="D284" i="6" s="1"/>
  <c r="D285" i="6" s="1"/>
  <c r="D286" i="6" s="1"/>
  <c r="D287" i="6" s="1"/>
  <c r="D288" i="6" s="1"/>
  <c r="D289" i="6" s="1"/>
  <c r="D290" i="6" s="1"/>
  <c r="D291" i="6" s="1"/>
  <c r="D292" i="6" s="1"/>
  <c r="D293" i="6" l="1"/>
  <c r="D294" i="6" s="1"/>
  <c r="D295" i="6" s="1"/>
  <c r="D296" i="6" s="1"/>
  <c r="D297" i="6" s="1"/>
  <c r="D298" i="6" s="1"/>
  <c r="D299" i="6" s="1"/>
  <c r="D300" i="6" s="1"/>
  <c r="D301" i="6" s="1"/>
  <c r="D302" i="6" s="1"/>
  <c r="D303" i="6" s="1"/>
  <c r="D304" i="6" s="1"/>
  <c r="D306" i="6" s="1"/>
  <c r="D307" i="6" l="1"/>
  <c r="D308" i="6" s="1"/>
  <c r="D309" i="6" s="1"/>
  <c r="D310" i="6" s="1"/>
  <c r="D311" i="6" s="1"/>
  <c r="D312" i="6" s="1"/>
  <c r="D313" i="6" s="1"/>
  <c r="D315" i="6" s="1"/>
  <c r="D316" i="6" s="1"/>
  <c r="D317" i="6" s="1"/>
  <c r="D318" i="6" l="1"/>
  <c r="D319" i="6" s="1"/>
  <c r="D320" i="6" l="1"/>
  <c r="D321" i="6" s="1"/>
  <c r="D322" i="6" s="1"/>
  <c r="D323" i="6" s="1"/>
  <c r="D324" i="6" s="1"/>
  <c r="D325" i="6" s="1"/>
  <c r="D326" i="6" s="1"/>
  <c r="D327" i="6" s="1"/>
  <c r="D329" i="6" s="1"/>
  <c r="D330" i="6" s="1"/>
  <c r="D331" i="6" s="1"/>
  <c r="D332" i="6" s="1"/>
  <c r="D333" i="6" s="1"/>
  <c r="D334" i="6" s="1"/>
  <c r="D335" i="6" l="1"/>
  <c r="D336" i="6" s="1"/>
  <c r="D337" i="6" s="1"/>
  <c r="D338" i="6" s="1"/>
  <c r="D339" i="6" s="1"/>
  <c r="D341" i="6" s="1"/>
  <c r="D342" i="6" s="1"/>
  <c r="D343" i="6" s="1"/>
  <c r="D344" i="6" s="1"/>
  <c r="D345" i="6" s="1"/>
  <c r="D346" i="6" s="1"/>
  <c r="D347" i="6" s="1"/>
  <c r="D348" i="6" s="1"/>
  <c r="D349" i="6" s="1"/>
  <c r="D350" i="6" s="1"/>
  <c r="D351" i="6" s="1"/>
  <c r="D352" i="6" s="1"/>
  <c r="D353" i="6" s="1"/>
  <c r="D354" i="6" s="1"/>
  <c r="D355" i="6" s="1"/>
  <c r="D356" i="6" s="1"/>
  <c r="D357" i="6" s="1"/>
  <c r="D358" i="6" s="1"/>
  <c r="D359" i="6" s="1"/>
  <c r="D360" i="6" s="1"/>
  <c r="D361" i="6" s="1"/>
  <c r="D362" i="6" s="1"/>
  <c r="D363" i="6" s="1"/>
  <c r="D364" i="6" s="1"/>
  <c r="D365" i="6" s="1"/>
  <c r="D366" i="6" s="1"/>
  <c r="D367" i="6" s="1"/>
  <c r="D368" i="6" s="1"/>
  <c r="D369" i="6" s="1"/>
  <c r="B3" i="7" s="1"/>
  <c r="H3" i="7"/>
  <c r="H4" i="7" s="1"/>
  <c r="H5" i="7" s="1"/>
  <c r="H6" i="7" s="1"/>
  <c r="H7" i="7" s="1"/>
  <c r="H8" i="7" s="1"/>
  <c r="H9" i="7" s="1"/>
  <c r="H10" i="7" s="1"/>
  <c r="H11" i="7" s="1"/>
  <c r="H12" i="7" s="1"/>
  <c r="H13" i="7" s="1"/>
  <c r="H14" i="7" s="1"/>
  <c r="H15" i="7" s="1"/>
  <c r="H16" i="7" s="1"/>
  <c r="H17" i="7" s="1"/>
  <c r="H18" i="7" s="1"/>
  <c r="H19" i="7" s="1"/>
  <c r="H20" i="7" s="1"/>
  <c r="H21" i="7" s="1"/>
  <c r="H22" i="7" s="1"/>
  <c r="H23" i="7" s="1"/>
  <c r="H24" i="7" s="1"/>
  <c r="H25" i="7" s="1"/>
  <c r="H26" i="7" s="1"/>
  <c r="H27" i="7" s="1"/>
  <c r="H28" i="7" s="1"/>
  <c r="H29" i="7" s="1"/>
  <c r="H30" i="7" s="1"/>
  <c r="H31" i="7" s="1"/>
  <c r="H32" i="7" s="1"/>
  <c r="H33" i="7" s="1"/>
  <c r="H34" i="7" s="1"/>
  <c r="H35" i="7" s="1"/>
  <c r="H36" i="7" s="1"/>
  <c r="H37" i="7" s="1"/>
  <c r="H38" i="7" s="1"/>
  <c r="H39" i="7" s="1"/>
  <c r="H40" i="7" s="1"/>
  <c r="H41" i="7" s="1"/>
  <c r="H42" i="7" s="1"/>
  <c r="H43" i="7" s="1"/>
  <c r="H44" i="7" s="1"/>
  <c r="H45" i="7" s="1"/>
  <c r="H46" i="7" s="1"/>
  <c r="H47" i="7" s="1"/>
  <c r="H48" i="7" s="1"/>
  <c r="H49" i="7" s="1"/>
  <c r="H50" i="7" s="1"/>
  <c r="H51" i="7" s="1"/>
  <c r="H52" i="7" s="1"/>
  <c r="H53" i="7" s="1"/>
  <c r="H54" i="7" s="1"/>
  <c r="H55" i="7" s="1"/>
  <c r="H56" i="7" s="1"/>
  <c r="H57" i="7" s="1"/>
  <c r="H58" i="7" s="1"/>
  <c r="H59" i="7" s="1"/>
  <c r="H60" i="7" s="1"/>
  <c r="H61" i="7" s="1"/>
  <c r="H62" i="7" s="1"/>
  <c r="H63" i="7" s="1"/>
  <c r="H64" i="7" s="1"/>
  <c r="H65" i="7" s="1"/>
  <c r="H66" i="7" s="1"/>
  <c r="H67" i="7" s="1"/>
  <c r="H68" i="7" s="1"/>
  <c r="H69" i="7" s="1"/>
  <c r="B4" i="7" l="1"/>
  <c r="H70" i="7"/>
  <c r="H71" i="7" s="1"/>
  <c r="H72" i="7" s="1"/>
  <c r="H73" i="7" s="1"/>
  <c r="H74" i="7" s="1"/>
  <c r="B5" i="7" l="1"/>
  <c r="H75" i="7"/>
  <c r="B6" i="7" l="1"/>
  <c r="B7" i="7" s="1"/>
  <c r="H76" i="7"/>
  <c r="H77" i="7" s="1"/>
  <c r="H78" i="7" s="1"/>
  <c r="H79" i="7" s="1"/>
  <c r="H80" i="7" s="1"/>
  <c r="H81" i="7" s="1"/>
  <c r="H82" i="7" s="1"/>
  <c r="H83" i="7" s="1"/>
  <c r="H84" i="7" s="1"/>
  <c r="H85" i="7" s="1"/>
  <c r="H86" i="7" s="1"/>
  <c r="H87" i="7" s="1"/>
  <c r="H88" i="7" s="1"/>
  <c r="H89" i="7" s="1"/>
  <c r="H90" i="7" s="1"/>
  <c r="H91" i="7" s="1"/>
  <c r="H92" i="7" s="1"/>
  <c r="H93" i="7" s="1"/>
  <c r="H94" i="7" s="1"/>
  <c r="H95" i="7" s="1"/>
  <c r="H96" i="7" s="1"/>
  <c r="H97" i="7" s="1"/>
  <c r="H98" i="7" s="1"/>
  <c r="H99" i="7" s="1"/>
  <c r="H100" i="7" s="1"/>
  <c r="H101" i="7" s="1"/>
  <c r="H102" i="7" s="1"/>
  <c r="H103" i="7" s="1"/>
  <c r="H104" i="7" s="1"/>
  <c r="H105" i="7" s="1"/>
  <c r="H106" i="7" s="1"/>
  <c r="H107" i="7" s="1"/>
  <c r="H108" i="7" s="1"/>
  <c r="H109" i="7" s="1"/>
  <c r="H110" i="7" s="1"/>
  <c r="H111" i="7" s="1"/>
  <c r="H112" i="7" s="1"/>
  <c r="H113" i="7" s="1"/>
  <c r="H114" i="7" s="1"/>
  <c r="H115" i="7" s="1"/>
  <c r="H116" i="7" s="1"/>
  <c r="H117" i="7" s="1"/>
  <c r="H118" i="7" s="1"/>
  <c r="H119" i="7" s="1"/>
  <c r="H120" i="7" s="1"/>
  <c r="H121" i="7" s="1"/>
  <c r="H122" i="7" s="1"/>
  <c r="H123" i="7" s="1"/>
  <c r="H124" i="7" s="1"/>
  <c r="H125" i="7" s="1"/>
  <c r="H126" i="7" s="1"/>
  <c r="H127" i="7" s="1"/>
  <c r="H128" i="7" s="1"/>
  <c r="H129" i="7" s="1"/>
  <c r="H130" i="7" s="1"/>
  <c r="H131" i="7" s="1"/>
  <c r="H132" i="7" s="1"/>
  <c r="H133" i="7" s="1"/>
  <c r="H134" i="7" s="1"/>
  <c r="H135" i="7" s="1"/>
  <c r="H136" i="7" s="1"/>
  <c r="H137" i="7" s="1"/>
  <c r="H138" i="7" s="1"/>
  <c r="H139" i="7" s="1"/>
  <c r="H140" i="7" s="1"/>
  <c r="H141" i="7" s="1"/>
  <c r="H142" i="7" s="1"/>
  <c r="H143" i="7" s="1"/>
  <c r="H144" i="7" s="1"/>
  <c r="H145" i="7" s="1"/>
  <c r="B8" i="7" l="1"/>
  <c r="H146" i="7"/>
  <c r="H147" i="7" s="1"/>
  <c r="H148" i="7" s="1"/>
  <c r="H149" i="7" s="1"/>
  <c r="H150" i="7" s="1"/>
  <c r="H151" i="7" s="1"/>
  <c r="H152" i="7" s="1"/>
  <c r="H153" i="7" s="1"/>
  <c r="H154" i="7" s="1"/>
  <c r="H155" i="7" s="1"/>
  <c r="H156" i="7" s="1"/>
  <c r="H157" i="7" s="1"/>
  <c r="H158" i="7" s="1"/>
  <c r="H159" i="7" s="1"/>
  <c r="H160" i="7" s="1"/>
  <c r="H161" i="7" s="1"/>
  <c r="H162" i="7" s="1"/>
  <c r="H163" i="7" s="1"/>
  <c r="H164" i="7" s="1"/>
  <c r="H165" i="7" s="1"/>
  <c r="H166" i="7" s="1"/>
  <c r="H167" i="7" s="1"/>
  <c r="H168" i="7" s="1"/>
  <c r="H169" i="7" s="1"/>
  <c r="H170" i="7" s="1"/>
  <c r="H171" i="7" s="1"/>
  <c r="H172" i="7" s="1"/>
  <c r="H173" i="7" s="1"/>
  <c r="H174" i="7" s="1"/>
  <c r="H175" i="7" s="1"/>
  <c r="H176" i="7" s="1"/>
  <c r="H177" i="7" s="1"/>
  <c r="H178" i="7" s="1"/>
  <c r="H179" i="7" s="1"/>
  <c r="H180" i="7" s="1"/>
  <c r="H181" i="7" s="1"/>
  <c r="H182" i="7" s="1"/>
  <c r="H183" i="7" l="1"/>
  <c r="H184" i="7" s="1"/>
  <c r="H185" i="7" s="1"/>
  <c r="H186" i="7" s="1"/>
  <c r="H187" i="7" s="1"/>
  <c r="H188" i="7" s="1"/>
  <c r="H189" i="7" s="1"/>
  <c r="H190" i="7" s="1"/>
  <c r="H191" i="7" s="1"/>
  <c r="H192" i="7" s="1"/>
  <c r="H193" i="7" s="1"/>
  <c r="H194" i="7" s="1"/>
  <c r="H195" i="7" s="1"/>
  <c r="H196" i="7" s="1"/>
  <c r="H197" i="7" s="1"/>
  <c r="H198" i="7" s="1"/>
  <c r="H199" i="7" s="1"/>
  <c r="B9" i="7"/>
  <c r="B10" i="7" l="1"/>
  <c r="H200" i="7"/>
  <c r="H201" i="7" s="1"/>
  <c r="H202" i="7" s="1"/>
  <c r="H203" i="7" s="1"/>
  <c r="H204" i="7" s="1"/>
  <c r="H205" i="7" s="1"/>
  <c r="H206" i="7" s="1"/>
  <c r="H207" i="7" s="1"/>
  <c r="H208" i="7" s="1"/>
  <c r="H209" i="7" s="1"/>
  <c r="H210" i="7" s="1"/>
  <c r="H211" i="7" s="1"/>
  <c r="H212" i="7" s="1"/>
  <c r="H213" i="7" s="1"/>
  <c r="H214" i="7" s="1"/>
  <c r="H215" i="7" s="1"/>
  <c r="H216" i="7" s="1"/>
  <c r="H217" i="7" s="1"/>
  <c r="H218" i="7" s="1"/>
  <c r="H219" i="7" s="1"/>
  <c r="H220" i="7" s="1"/>
  <c r="H221" i="7" s="1"/>
  <c r="H222" i="7" s="1"/>
  <c r="H223" i="7" s="1"/>
  <c r="H224" i="7" s="1"/>
  <c r="H225" i="7" s="1"/>
  <c r="H226" i="7" s="1"/>
  <c r="H227" i="7" s="1"/>
  <c r="H228" i="7" s="1"/>
  <c r="H229" i="7" s="1"/>
  <c r="H230" i="7" s="1"/>
  <c r="H231" i="7" s="1"/>
  <c r="H232" i="7" s="1"/>
  <c r="H233" i="7" s="1"/>
  <c r="H234" i="7" s="1"/>
  <c r="H235" i="7" s="1"/>
  <c r="H236" i="7" s="1"/>
  <c r="H237" i="7" s="1"/>
  <c r="H238" i="7" s="1"/>
  <c r="B11" i="7" l="1"/>
  <c r="H239" i="7"/>
  <c r="H240" i="7" s="1"/>
  <c r="H241" i="7" s="1"/>
  <c r="H242" i="7" s="1"/>
  <c r="H243" i="7" s="1"/>
  <c r="H244" i="7" s="1"/>
  <c r="H245" i="7" s="1"/>
  <c r="H246" i="7" s="1"/>
  <c r="H247" i="7" s="1"/>
  <c r="H248" i="7" s="1"/>
  <c r="H249" i="7" s="1"/>
  <c r="H250" i="7" s="1"/>
  <c r="H251" i="7" s="1"/>
  <c r="H252" i="7" s="1"/>
  <c r="H253" i="7" s="1"/>
  <c r="H254" i="7" s="1"/>
  <c r="H255" i="7" s="1"/>
  <c r="H256" i="7" s="1"/>
  <c r="H257" i="7" s="1"/>
  <c r="H258" i="7" s="1"/>
  <c r="H259" i="7" s="1"/>
  <c r="H260" i="7" s="1"/>
  <c r="H261" i="7" s="1"/>
  <c r="H262" i="7" s="1"/>
  <c r="H263" i="7" s="1"/>
  <c r="H264" i="7" s="1"/>
  <c r="H265" i="7" s="1"/>
  <c r="H266" i="7" s="1"/>
  <c r="H267" i="7" s="1"/>
  <c r="H268" i="7" s="1"/>
  <c r="H269" i="7" s="1"/>
  <c r="H270" i="7" s="1"/>
  <c r="H271" i="7" s="1"/>
  <c r="H272" i="7" s="1"/>
  <c r="H273" i="7" s="1"/>
  <c r="H274" i="7" s="1"/>
  <c r="H275" i="7" s="1"/>
  <c r="H276" i="7" s="1"/>
  <c r="H277" i="7" s="1"/>
  <c r="H278" i="7" s="1"/>
  <c r="H279" i="7" s="1"/>
  <c r="H280" i="7" s="1"/>
  <c r="H281" i="7" s="1"/>
  <c r="H282" i="7" s="1"/>
  <c r="H283" i="7" s="1"/>
  <c r="H284" i="7" s="1"/>
  <c r="H285" i="7" s="1"/>
  <c r="H286" i="7" s="1"/>
  <c r="H287" i="7" s="1"/>
  <c r="H288" i="7" s="1"/>
  <c r="H289" i="7" s="1"/>
  <c r="H290" i="7" s="1"/>
  <c r="H291" i="7" s="1"/>
  <c r="H292" i="7" s="1"/>
  <c r="H293" i="7" s="1"/>
  <c r="H294" i="7" s="1"/>
  <c r="H295" i="7" s="1"/>
  <c r="H296" i="7" s="1"/>
  <c r="B12" i="7"/>
  <c r="H297" i="7" l="1"/>
  <c r="H298" i="7" s="1"/>
  <c r="H299" i="7" s="1"/>
  <c r="H300" i="7" s="1"/>
  <c r="H301" i="7" s="1"/>
  <c r="H302" i="7" s="1"/>
  <c r="H303" i="7" s="1"/>
  <c r="H304" i="7" s="1"/>
  <c r="H305" i="7" s="1"/>
  <c r="H306" i="7" s="1"/>
  <c r="H307" i="7" s="1"/>
  <c r="H308" i="7" s="1"/>
  <c r="H309" i="7" s="1"/>
  <c r="H310" i="7" s="1"/>
  <c r="H311" i="7" s="1"/>
  <c r="H312" i="7" s="1"/>
  <c r="H313" i="7" s="1"/>
  <c r="H314" i="7" s="1"/>
  <c r="H315" i="7" s="1"/>
  <c r="H316" i="7" s="1"/>
  <c r="H317" i="7" s="1"/>
  <c r="H318" i="7" s="1"/>
  <c r="H319" i="7" s="1"/>
  <c r="H320" i="7" s="1"/>
  <c r="H321" i="7" s="1"/>
  <c r="H322" i="7" s="1"/>
  <c r="H323" i="7" s="1"/>
  <c r="H324" i="7" s="1"/>
  <c r="H325" i="7" s="1"/>
  <c r="H326" i="7" s="1"/>
  <c r="H327" i="7" s="1"/>
  <c r="H328" i="7" s="1"/>
  <c r="B14" i="7"/>
  <c r="B15" i="7" s="1"/>
  <c r="B16" i="7" s="1"/>
  <c r="B17" i="7" s="1"/>
  <c r="B18" i="7" s="1"/>
  <c r="B19" i="7" s="1"/>
  <c r="B20" i="7" s="1"/>
  <c r="B21" i="7" s="1"/>
  <c r="B22" i="7" s="1"/>
  <c r="B23" i="7" s="1"/>
  <c r="B24" i="7" s="1"/>
  <c r="B25" i="7" s="1"/>
  <c r="B26" i="7" s="1"/>
  <c r="B27" i="7" s="1"/>
  <c r="B28" i="7" s="1"/>
  <c r="B29" i="7" s="1"/>
  <c r="B30" i="7" s="1"/>
  <c r="B31" i="7" s="1"/>
  <c r="B32" i="7" s="1"/>
  <c r="B33" i="7" s="1"/>
  <c r="B34" i="7" s="1"/>
  <c r="B35" i="7" s="1"/>
  <c r="B36" i="7" s="1"/>
  <c r="B37" i="7" s="1"/>
  <c r="B38" i="7" s="1"/>
  <c r="B39" i="7" s="1"/>
  <c r="B40" i="7" s="1"/>
  <c r="B41" i="7" s="1"/>
  <c r="B42" i="7" s="1"/>
  <c r="B43" i="7" s="1"/>
  <c r="B44" i="7" s="1"/>
  <c r="B45" i="7" s="1"/>
  <c r="B46" i="7" s="1"/>
  <c r="B47" i="7" s="1"/>
  <c r="B48" i="7" s="1"/>
  <c r="B49" i="7" s="1"/>
  <c r="B50" i="7" s="1"/>
  <c r="B51" i="7" s="1"/>
  <c r="B53" i="7" s="1"/>
  <c r="B54" i="7" s="1"/>
  <c r="B55" i="7" s="1"/>
  <c r="B56" i="7" s="1"/>
  <c r="B57" i="7" s="1"/>
  <c r="B58" i="7" s="1"/>
  <c r="B59" i="7" s="1"/>
  <c r="B60" i="7" s="1"/>
  <c r="B61" i="7" s="1"/>
  <c r="B62" i="7" s="1"/>
  <c r="B63" i="7" s="1"/>
  <c r="B64" i="7" s="1"/>
  <c r="B65" i="7" s="1"/>
  <c r="B66" i="7" s="1"/>
  <c r="B67" i="7" s="1"/>
  <c r="B68" i="7" s="1"/>
  <c r="B69" i="7" s="1"/>
  <c r="B70" i="7" s="1"/>
  <c r="B71" i="7" s="1"/>
  <c r="B72" i="7" s="1"/>
  <c r="B73" i="7" s="1"/>
  <c r="B74" i="7" s="1"/>
  <c r="B76" i="7" s="1"/>
  <c r="B77" i="7" s="1"/>
  <c r="B78" i="7" s="1"/>
  <c r="B79" i="7" s="1"/>
  <c r="B80" i="7" s="1"/>
  <c r="B81" i="7" s="1"/>
  <c r="B82" i="7" s="1"/>
  <c r="B83" i="7" s="1"/>
  <c r="B84" i="7" s="1"/>
  <c r="B85" i="7" s="1"/>
  <c r="B86" i="7" s="1"/>
  <c r="B87" i="7" s="1"/>
  <c r="B88" i="7" s="1"/>
  <c r="B89" i="7" s="1"/>
  <c r="B90" i="7" s="1"/>
  <c r="B91" i="7" s="1"/>
  <c r="B92" i="7" s="1"/>
  <c r="B93" i="7" s="1"/>
  <c r="B94" i="7" s="1"/>
  <c r="B95" i="7" s="1"/>
  <c r="B96" i="7" s="1"/>
  <c r="B97" i="7" s="1"/>
  <c r="B98" i="7" s="1"/>
  <c r="B99" i="7" s="1"/>
  <c r="B100" i="7" s="1"/>
  <c r="B101" i="7" s="1"/>
  <c r="B102" i="7" s="1"/>
  <c r="B103" i="7" s="1"/>
  <c r="B104" i="7" s="1"/>
  <c r="B105" i="7" s="1"/>
  <c r="B106" i="7" s="1"/>
  <c r="B108" i="7" s="1"/>
  <c r="B109" i="7" s="1"/>
  <c r="B110" i="7" s="1"/>
  <c r="B111" i="7" s="1"/>
  <c r="B112" i="7" s="1"/>
  <c r="B113" i="7" s="1"/>
  <c r="B114" i="7" s="1"/>
  <c r="B115" i="7" s="1"/>
  <c r="B116" i="7" s="1"/>
  <c r="B117" i="7" s="1"/>
  <c r="B118" i="7" s="1"/>
  <c r="B119" i="7" s="1"/>
  <c r="B120" i="7" s="1"/>
  <c r="B121" i="7" s="1"/>
  <c r="B122" i="7" s="1"/>
  <c r="B123" i="7" s="1"/>
  <c r="B124" i="7" s="1"/>
  <c r="B125" i="7" s="1"/>
  <c r="B126" i="7" s="1"/>
  <c r="B127" i="7" s="1"/>
  <c r="B128" i="7" s="1"/>
  <c r="B129" i="7" s="1"/>
  <c r="B130" i="7" s="1"/>
  <c r="B131" i="7" s="1"/>
  <c r="B132" i="7" s="1"/>
  <c r="B133" i="7" s="1"/>
  <c r="B134" i="7" s="1"/>
  <c r="B135" i="7" s="1"/>
  <c r="B136" i="7" s="1"/>
  <c r="B137" i="7" s="1"/>
  <c r="B138" i="7" s="1"/>
  <c r="B139" i="7" s="1"/>
  <c r="B140" i="7" s="1"/>
  <c r="B141" i="7" s="1"/>
  <c r="B142" i="7" s="1"/>
  <c r="B143" i="7" s="1"/>
  <c r="B144" i="7" s="1"/>
  <c r="B145" i="7" s="1"/>
  <c r="B146" i="7" s="1"/>
  <c r="B147" i="7" s="1"/>
  <c r="B149" i="7" s="1"/>
  <c r="B150" i="7" s="1"/>
  <c r="B151" i="7" s="1"/>
  <c r="B152" i="7" s="1"/>
  <c r="B153" i="7" s="1"/>
  <c r="B154" i="7" s="1"/>
  <c r="B155" i="7" s="1"/>
  <c r="B156" i="7" s="1"/>
  <c r="B157" i="7" s="1"/>
  <c r="B158" i="7" s="1"/>
  <c r="B159" i="7" s="1"/>
  <c r="B160" i="7" s="1"/>
  <c r="B161" i="7" s="1"/>
  <c r="B162" i="7" s="1"/>
  <c r="B163" i="7" s="1"/>
  <c r="B164" i="7" s="1"/>
  <c r="H329" i="7" l="1"/>
  <c r="H330" i="7" s="1"/>
  <c r="H331" i="7" s="1"/>
  <c r="H332" i="7" s="1"/>
  <c r="H333" i="7" s="1"/>
  <c r="H334" i="7" s="1"/>
  <c r="H335" i="7" s="1"/>
  <c r="H336" i="7" s="1"/>
  <c r="H337" i="7" s="1"/>
  <c r="H338" i="7" s="1"/>
  <c r="H339" i="7" s="1"/>
  <c r="H340" i="7" s="1"/>
  <c r="H341" i="7" s="1"/>
  <c r="H342" i="7" s="1"/>
  <c r="H343" i="7" s="1"/>
  <c r="H344" i="7" s="1"/>
  <c r="H345" i="7" s="1"/>
  <c r="H346" i="7" s="1"/>
  <c r="H347" i="7" s="1"/>
  <c r="H348" i="7" s="1"/>
  <c r="H349" i="7" s="1"/>
  <c r="H350" i="7" s="1"/>
  <c r="H351" i="7" s="1"/>
  <c r="H352" i="7" s="1"/>
  <c r="H353" i="7" s="1"/>
  <c r="H354" i="7" s="1"/>
  <c r="H355" i="7" s="1"/>
  <c r="H356" i="7" s="1"/>
  <c r="H357" i="7" s="1"/>
  <c r="H358" i="7" s="1"/>
  <c r="H359" i="7" s="1"/>
  <c r="H360" i="7" s="1"/>
  <c r="H361" i="7" s="1"/>
  <c r="H362" i="7" s="1"/>
  <c r="B165" i="7"/>
  <c r="B166" i="7" s="1"/>
  <c r="B167" i="7" s="1"/>
  <c r="H363" i="7" l="1"/>
  <c r="H364" i="7" s="1"/>
  <c r="H365" i="7" s="1"/>
  <c r="H366" i="7" s="1"/>
  <c r="H367" i="7" s="1"/>
  <c r="H368" i="7" s="1"/>
  <c r="H369" i="7" s="1"/>
  <c r="H370" i="7" s="1"/>
  <c r="H371" i="7" s="1"/>
  <c r="H372" i="7" s="1"/>
  <c r="H373" i="7" s="1"/>
  <c r="H374" i="7" s="1"/>
  <c r="H375" i="7" s="1"/>
  <c r="H376" i="7" s="1"/>
  <c r="H377" i="7" s="1"/>
  <c r="H378" i="7" s="1"/>
  <c r="H379" i="7" s="1"/>
  <c r="H380" i="7" s="1"/>
  <c r="H381" i="7" s="1"/>
  <c r="H382" i="7" s="1"/>
  <c r="H383" i="7" s="1"/>
  <c r="H384" i="7" s="1"/>
  <c r="H385" i="7" s="1"/>
  <c r="H386" i="7" s="1"/>
  <c r="H387" i="7" s="1"/>
  <c r="H388" i="7" s="1"/>
  <c r="H389" i="7" s="1"/>
  <c r="H390" i="7" s="1"/>
  <c r="H391" i="7" s="1"/>
  <c r="H392" i="7" s="1"/>
  <c r="H393" i="7" s="1"/>
  <c r="H394" i="7" s="1"/>
  <c r="H395" i="7" s="1"/>
  <c r="H396" i="7" s="1"/>
  <c r="H397" i="7" s="1"/>
  <c r="H398" i="7" s="1"/>
  <c r="H399" i="7" s="1"/>
  <c r="H400" i="7" s="1"/>
  <c r="H401" i="7" s="1"/>
  <c r="H402" i="7" s="1"/>
  <c r="H403" i="7" s="1"/>
  <c r="B168" i="7"/>
  <c r="B169" i="7" s="1"/>
  <c r="B170" i="7" s="1"/>
  <c r="B171" i="7" s="1"/>
  <c r="B172" i="7" s="1"/>
  <c r="B173" i="7" s="1"/>
  <c r="B174" i="7" s="1"/>
  <c r="B175" i="7" s="1"/>
  <c r="B176" i="7" s="1"/>
  <c r="B177" i="7" s="1"/>
  <c r="B178" i="7" s="1"/>
  <c r="B179" i="7" s="1"/>
  <c r="B180" i="7" s="1"/>
  <c r="B181" i="7" s="1"/>
  <c r="B182" i="7" s="1"/>
  <c r="H404" i="7" l="1"/>
  <c r="H405" i="7" s="1"/>
  <c r="H406" i="7" s="1"/>
  <c r="H407" i="7" s="1"/>
  <c r="H408" i="7" s="1"/>
  <c r="H409" i="7" s="1"/>
  <c r="H410" i="7" s="1"/>
  <c r="H411" i="7" s="1"/>
  <c r="H412" i="7" s="1"/>
  <c r="H413" i="7" s="1"/>
  <c r="H414" i="7" s="1"/>
  <c r="H415" i="7" s="1"/>
  <c r="H416" i="7" s="1"/>
  <c r="H417" i="7" s="1"/>
  <c r="H418" i="7" s="1"/>
  <c r="H419" i="7" s="1"/>
  <c r="H420" i="7" s="1"/>
  <c r="H421" i="7" s="1"/>
  <c r="H422" i="7" s="1"/>
  <c r="H423" i="7" s="1"/>
  <c r="H424" i="7" s="1"/>
  <c r="H425" i="7" s="1"/>
  <c r="H426" i="7" s="1"/>
  <c r="H427" i="7" s="1"/>
  <c r="H428" i="7" s="1"/>
  <c r="H429" i="7" s="1"/>
  <c r="H430" i="7" s="1"/>
  <c r="H431" i="7" s="1"/>
  <c r="H432" i="7" s="1"/>
  <c r="H433" i="7" s="1"/>
  <c r="H434" i="7" s="1"/>
  <c r="H435" i="7" s="1"/>
  <c r="H436" i="7" s="1"/>
  <c r="H437" i="7" s="1"/>
  <c r="H438" i="7" s="1"/>
  <c r="H439" i="7" s="1"/>
  <c r="H440" i="7" s="1"/>
  <c r="H441" i="7" s="1"/>
  <c r="H442" i="7" s="1"/>
  <c r="H443" i="7" s="1"/>
  <c r="H444" i="7" s="1"/>
  <c r="H445" i="7" s="1"/>
  <c r="H446" i="7" s="1"/>
  <c r="H447" i="7" s="1"/>
  <c r="H448" i="7" s="1"/>
  <c r="H449" i="7" s="1"/>
  <c r="H450" i="7" s="1"/>
  <c r="H451" i="7" s="1"/>
  <c r="B183" i="7"/>
  <c r="B184" i="7" s="1"/>
  <c r="B185" i="7" l="1"/>
  <c r="B186" i="7" s="1"/>
  <c r="B187" i="7" s="1"/>
  <c r="B188" i="7" s="1"/>
  <c r="B189" i="7" s="1"/>
  <c r="B190" i="7" s="1"/>
  <c r="B191" i="7" s="1"/>
  <c r="B192" i="7" s="1"/>
  <c r="B193" i="7" s="1"/>
  <c r="B194" i="7" s="1"/>
  <c r="B195" i="7" s="1"/>
  <c r="B196" i="7" s="1"/>
  <c r="B197" i="7" s="1"/>
  <c r="B198" i="7" s="1"/>
  <c r="B199" i="7" s="1"/>
  <c r="B201" i="7" s="1"/>
  <c r="B202" i="7" s="1"/>
  <c r="B203" i="7" s="1"/>
  <c r="B204" i="7" s="1"/>
  <c r="B205" i="7" s="1"/>
  <c r="B206" i="7" s="1"/>
  <c r="B207" i="7" s="1"/>
  <c r="B208" i="7" s="1"/>
  <c r="B209" i="7" s="1"/>
  <c r="B210" i="7" s="1"/>
  <c r="B211" i="7" s="1"/>
  <c r="B212" i="7" s="1"/>
  <c r="B213" i="7" s="1"/>
  <c r="B214" i="7" s="1"/>
  <c r="B215" i="7" s="1"/>
  <c r="B216" i="7" s="1"/>
  <c r="B217" i="7" s="1"/>
  <c r="B218" i="7" s="1"/>
  <c r="B219" i="7" s="1"/>
  <c r="B220" i="7" s="1"/>
  <c r="B221" i="7" s="1"/>
  <c r="B222" i="7" s="1"/>
  <c r="B223" i="7" s="1"/>
  <c r="B224" i="7" s="1"/>
  <c r="B225" i="7" s="1"/>
  <c r="B226" i="7" s="1"/>
  <c r="B227" i="7" s="1"/>
  <c r="B228" i="7" s="1"/>
  <c r="B229" i="7" s="1"/>
  <c r="B230" i="7" s="1"/>
  <c r="B231" i="7" s="1"/>
  <c r="B232" i="7" s="1"/>
  <c r="B233" i="7" s="1"/>
  <c r="B234" i="7" s="1"/>
  <c r="B235" i="7" s="1"/>
  <c r="B236" i="7" s="1"/>
  <c r="B237" i="7" s="1"/>
  <c r="B238" i="7" s="1"/>
  <c r="B240" i="7" s="1"/>
  <c r="B241" i="7" s="1"/>
  <c r="B242" i="7" s="1"/>
  <c r="B243" i="7" s="1"/>
  <c r="B244" i="7" s="1"/>
  <c r="B245" i="7" s="1"/>
  <c r="B246" i="7" s="1"/>
  <c r="B247" i="7" s="1"/>
  <c r="B248" i="7" s="1"/>
  <c r="B249" i="7" s="1"/>
  <c r="B250" i="7" s="1"/>
  <c r="B251" i="7" s="1"/>
  <c r="B252" i="7" s="1"/>
  <c r="B253" i="7" s="1"/>
  <c r="B254" i="7" s="1"/>
  <c r="B255" i="7" s="1"/>
  <c r="B256" i="7" s="1"/>
  <c r="B257" i="7" s="1"/>
  <c r="B258" i="7" s="1"/>
  <c r="B259" i="7" s="1"/>
  <c r="B260" i="7" s="1"/>
  <c r="B261" i="7" s="1"/>
  <c r="B262" i="7" s="1"/>
  <c r="B263" i="7" s="1"/>
  <c r="B264" i="7" s="1"/>
  <c r="B265" i="7" s="1"/>
  <c r="B266" i="7" s="1"/>
  <c r="B267" i="7" s="1"/>
  <c r="B268" i="7" s="1"/>
  <c r="B269" i="7" s="1"/>
  <c r="B270" i="7" s="1"/>
  <c r="B271" i="7" s="1"/>
  <c r="B272" i="7" s="1"/>
  <c r="B273" i="7" s="1"/>
  <c r="B274" i="7" s="1"/>
  <c r="B275" i="7" s="1"/>
  <c r="B276" i="7" s="1"/>
  <c r="B277" i="7" s="1"/>
  <c r="B278" i="7" s="1"/>
  <c r="B279" i="7" s="1"/>
  <c r="B280" i="7" s="1"/>
  <c r="B281" i="7" s="1"/>
  <c r="B282" i="7" s="1"/>
  <c r="B283" i="7" s="1"/>
  <c r="B285" i="7" s="1"/>
  <c r="B286" i="7" l="1"/>
  <c r="B287" i="7" s="1"/>
  <c r="B288" i="7" s="1"/>
  <c r="B290" i="7" s="1"/>
  <c r="B291" i="7" s="1"/>
  <c r="B292" i="7" s="1"/>
  <c r="B293" i="7" s="1"/>
  <c r="B294" i="7" s="1"/>
  <c r="B295" i="7" s="1"/>
  <c r="B296" i="7" s="1"/>
  <c r="B297" i="7" s="1"/>
  <c r="B298" i="7" s="1"/>
  <c r="B299" i="7" s="1"/>
  <c r="B300" i="7" s="1"/>
  <c r="B301" i="7" s="1"/>
  <c r="B302" i="7" s="1"/>
  <c r="B303" i="7" s="1"/>
  <c r="B304" i="7" s="1"/>
  <c r="B305" i="7" s="1"/>
  <c r="B306" i="7" s="1"/>
  <c r="B307" i="7" s="1"/>
  <c r="B308" i="7" s="1"/>
  <c r="B309" i="7" s="1"/>
  <c r="B310" i="7" s="1"/>
  <c r="B311" i="7" s="1"/>
  <c r="B312" i="7" s="1"/>
  <c r="B313" i="7" s="1"/>
  <c r="B314" i="7" s="1"/>
  <c r="B315" i="7" s="1"/>
  <c r="B316" i="7" s="1"/>
  <c r="B317" i="7" s="1"/>
  <c r="B318" i="7" s="1"/>
  <c r="B319" i="7" s="1"/>
  <c r="B320" i="7" s="1"/>
  <c r="B321" i="7" s="1"/>
  <c r="B322" i="7" s="1"/>
  <c r="B323" i="7" s="1"/>
  <c r="B324" i="7" s="1"/>
  <c r="B325" i="7" s="1"/>
  <c r="B326" i="7" s="1"/>
  <c r="B327" i="7" s="1"/>
  <c r="B328" i="7" s="1"/>
  <c r="B330" i="7" s="1"/>
  <c r="B331" i="7" s="1"/>
  <c r="B332" i="7" s="1"/>
  <c r="B333" i="7" s="1"/>
  <c r="B334" i="7" s="1"/>
  <c r="B335" i="7" s="1"/>
  <c r="B336" i="7" s="1"/>
  <c r="B337" i="7" s="1"/>
  <c r="B338" i="7" s="1"/>
  <c r="B339" i="7" s="1"/>
  <c r="B340" i="7" s="1"/>
  <c r="B341" i="7" s="1"/>
  <c r="B342" i="7" s="1"/>
  <c r="B343" i="7" s="1"/>
  <c r="H452" i="7" l="1"/>
  <c r="H453" i="7" s="1"/>
  <c r="H454" i="7" s="1"/>
  <c r="B344" i="7"/>
  <c r="B345" i="7" s="1"/>
  <c r="H564" i="7" l="1"/>
  <c r="H565" i="7" s="1"/>
  <c r="H566" i="7" s="1"/>
  <c r="H567" i="7" s="1"/>
  <c r="H568" i="7" s="1"/>
  <c r="H569" i="7" s="1"/>
  <c r="B346" i="7"/>
  <c r="B347" i="7" s="1"/>
  <c r="B348" i="7" s="1"/>
  <c r="B349" i="7" s="1"/>
  <c r="B350" i="7" s="1"/>
  <c r="B351" i="7" s="1"/>
  <c r="B352" i="7" s="1"/>
  <c r="B353" i="7" s="1"/>
  <c r="B355" i="7" s="1"/>
  <c r="B356" i="7" s="1"/>
  <c r="B357" i="7" s="1"/>
  <c r="B358" i="7" s="1"/>
  <c r="B359" i="7" s="1"/>
  <c r="B360" i="7" s="1"/>
  <c r="B361" i="7" s="1"/>
  <c r="B362" i="7" s="1"/>
  <c r="B363" i="7" s="1"/>
  <c r="B364" i="7" s="1"/>
  <c r="B365" i="7" s="1"/>
  <c r="B366" i="7" l="1"/>
  <c r="B367" i="7" s="1"/>
  <c r="B368" i="7" s="1"/>
  <c r="B369" i="7" s="1"/>
  <c r="B371" i="7" s="1"/>
  <c r="B372" i="7" s="1"/>
  <c r="B373" i="7" s="1"/>
  <c r="B374" i="7" s="1"/>
  <c r="B375" i="7" s="1"/>
  <c r="B376" i="7" s="1"/>
  <c r="B377" i="7" s="1"/>
  <c r="B378" i="7" s="1"/>
  <c r="B379" i="7" s="1"/>
  <c r="B380" i="7" s="1"/>
  <c r="B381" i="7" s="1"/>
  <c r="B382" i="7" s="1"/>
  <c r="B383" i="7" s="1"/>
  <c r="B384" i="7" s="1"/>
  <c r="B385" i="7" s="1"/>
  <c r="B386" i="7" s="1"/>
  <c r="B387" i="7" s="1"/>
  <c r="B388" i="7" s="1"/>
  <c r="B389" i="7" s="1"/>
  <c r="B390" i="7" s="1"/>
  <c r="B391" i="7" s="1"/>
  <c r="B392" i="7" s="1"/>
  <c r="B393" i="7" s="1"/>
  <c r="B394" i="7" s="1"/>
  <c r="B395" i="7" s="1"/>
  <c r="B396" i="7" s="1"/>
  <c r="B397" i="7" s="1"/>
  <c r="B398" i="7" s="1"/>
  <c r="B399" i="7" s="1"/>
  <c r="B400" i="7" s="1"/>
  <c r="B401" i="7" s="1"/>
  <c r="B402" i="7" s="1"/>
  <c r="B403" i="7" s="1"/>
  <c r="B404" i="7" s="1"/>
  <c r="B405" i="7" s="1"/>
  <c r="B406" i="7" s="1"/>
  <c r="B408" i="7" l="1"/>
  <c r="B409" i="7" s="1"/>
  <c r="B410" i="7" s="1"/>
  <c r="B411" i="7" s="1"/>
  <c r="B412" i="7" s="1"/>
  <c r="B413" i="7" s="1"/>
  <c r="B414" i="7" s="1"/>
  <c r="B415" i="7" s="1"/>
  <c r="B416" i="7" s="1"/>
  <c r="B417" i="7" s="1"/>
  <c r="B418" i="7" s="1"/>
  <c r="B419" i="7" s="1"/>
  <c r="B420" i="7" s="1"/>
  <c r="B421" i="7" s="1"/>
  <c r="B422" i="7" s="1"/>
  <c r="B423" i="7" s="1"/>
  <c r="B424" i="7" s="1"/>
  <c r="B425" i="7" s="1"/>
  <c r="B426" i="7" s="1"/>
  <c r="B427" i="7" s="1"/>
  <c r="B428" i="7" s="1"/>
  <c r="B429" i="7" s="1"/>
  <c r="B430" i="7" s="1"/>
  <c r="B431" i="7" s="1"/>
  <c r="B432" i="7" s="1"/>
  <c r="B433" i="7" s="1"/>
  <c r="B434" i="7" s="1"/>
  <c r="B435" i="7" s="1"/>
  <c r="B436" i="7" s="1"/>
  <c r="B437" i="7" s="1"/>
  <c r="B438" i="7" s="1"/>
  <c r="B439" i="7" s="1"/>
  <c r="B440" i="7" s="1"/>
  <c r="B441" i="7" s="1"/>
  <c r="B442" i="7" s="1"/>
  <c r="B443" i="7" s="1"/>
  <c r="B444" i="7" s="1"/>
  <c r="B445" i="7" s="1"/>
  <c r="B446" i="7" s="1"/>
  <c r="B447" i="7" s="1"/>
  <c r="B448" i="7" s="1"/>
  <c r="B449" i="7" s="1"/>
  <c r="B450" i="7" s="1"/>
  <c r="B451" i="7" s="1"/>
  <c r="B452" i="7" s="1"/>
  <c r="B453" i="7" s="1"/>
  <c r="B454" i="7" s="1"/>
  <c r="B564" i="7" l="1"/>
  <c r="B565" i="7" s="1"/>
  <c r="B566" i="7" s="1"/>
  <c r="B567" i="7" s="1"/>
  <c r="B568" i="7" s="1"/>
  <c r="B569" i="7" s="1"/>
  <c r="B75" i="10"/>
  <c r="B18" i="10"/>
  <c r="B32" i="10"/>
  <c r="B46" i="10"/>
  <c r="B30" i="10"/>
  <c r="B14" i="10"/>
  <c r="B88" i="10"/>
  <c r="B114" i="10"/>
  <c r="B107" i="10"/>
  <c r="B52" i="10"/>
  <c r="B5" i="10"/>
  <c r="B21" i="10"/>
  <c r="B59" i="10"/>
  <c r="B20" i="10"/>
  <c r="B9" i="10"/>
  <c r="B51" i="10"/>
  <c r="B4" i="10"/>
  <c r="B116" i="10"/>
  <c r="B48" i="10"/>
  <c r="B96" i="10"/>
  <c r="B25" i="10"/>
  <c r="B11" i="10"/>
  <c r="B26" i="10"/>
  <c r="B22" i="10"/>
  <c r="B109" i="10"/>
  <c r="B106" i="10"/>
  <c r="B40" i="10"/>
  <c r="B66" i="10"/>
  <c r="B110" i="10"/>
  <c r="B85" i="10"/>
  <c r="B80" i="10"/>
  <c r="B95" i="10"/>
  <c r="B115" i="10"/>
  <c r="B33" i="10"/>
  <c r="B99" i="10"/>
  <c r="B69" i="10"/>
  <c r="B77" i="10"/>
  <c r="B108" i="10"/>
  <c r="B105" i="10"/>
  <c r="B71" i="10"/>
  <c r="B83" i="10"/>
  <c r="B112" i="10"/>
  <c r="B84" i="10"/>
  <c r="B47" i="10"/>
  <c r="B23" i="10"/>
  <c r="B86" i="10"/>
  <c r="B102" i="10"/>
  <c r="B7" i="10"/>
  <c r="B8" i="10"/>
  <c r="B12" i="10"/>
  <c r="B104" i="10"/>
  <c r="B13" i="10"/>
  <c r="B39" i="10"/>
  <c r="B36" i="10"/>
  <c r="B6" i="10"/>
  <c r="B72" i="10"/>
  <c r="B62" i="10"/>
  <c r="B111" i="10"/>
  <c r="B67" i="10"/>
  <c r="B45" i="10"/>
  <c r="B97" i="10"/>
  <c r="B55" i="10"/>
  <c r="B27" i="10"/>
  <c r="B103" i="10"/>
  <c r="B98" i="10"/>
  <c r="B24" i="10"/>
  <c r="B10" i="10"/>
  <c r="B81" i="10"/>
  <c r="B65" i="10"/>
  <c r="B93" i="10"/>
  <c r="B28" i="10"/>
  <c r="B53" i="10"/>
  <c r="B76" i="10"/>
  <c r="B79" i="10"/>
  <c r="B54" i="10"/>
  <c r="B113" i="10"/>
  <c r="B60" i="10"/>
  <c r="B43" i="10"/>
  <c r="B44" i="10"/>
  <c r="B70" i="10"/>
  <c r="B78" i="10"/>
  <c r="B63" i="10"/>
  <c r="B42" i="10"/>
  <c r="B34" i="10"/>
  <c r="B73" i="10"/>
  <c r="B64" i="10"/>
  <c r="B89" i="10"/>
  <c r="B100" i="10"/>
  <c r="B15" i="10"/>
  <c r="B19" i="10"/>
  <c r="B17" i="10"/>
  <c r="B90" i="10"/>
  <c r="B38" i="10"/>
  <c r="B61" i="10"/>
  <c r="B57" i="10"/>
  <c r="B50" i="10"/>
  <c r="B87" i="10"/>
  <c r="B29" i="10"/>
  <c r="B94" i="10"/>
  <c r="B58" i="10"/>
  <c r="B101" i="10"/>
  <c r="B92" i="10"/>
  <c r="B41" i="10"/>
  <c r="B68" i="10"/>
  <c r="B49" i="10"/>
  <c r="B56" i="10"/>
  <c r="B37" i="10"/>
  <c r="B35" i="10"/>
  <c r="B31" i="10"/>
  <c r="B91" i="10"/>
  <c r="B3" i="10"/>
  <c r="B82" i="10"/>
</calcChain>
</file>

<file path=xl/comments1.xml><?xml version="1.0" encoding="utf-8"?>
<comments xmlns="http://schemas.openxmlformats.org/spreadsheetml/2006/main">
  <authors>
    <author>llene.toledo</author>
  </authors>
  <commentList>
    <comment ref="M344" authorId="0" shapeId="0">
      <text>
        <r>
          <rPr>
            <b/>
            <sz val="9"/>
            <color indexed="81"/>
            <rFont val="Tahoma"/>
            <family val="2"/>
          </rPr>
          <t>cash overrage-to be adjusted by end of the month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<sst xmlns="http://schemas.openxmlformats.org/spreadsheetml/2006/main" count="12260" uniqueCount="5139">
  <si>
    <t>*Date</t>
  </si>
  <si>
    <t>*Voucher Number</t>
  </si>
  <si>
    <t>Requestor</t>
  </si>
  <si>
    <t>Description</t>
  </si>
  <si>
    <t>Account</t>
  </si>
  <si>
    <t>Receipts</t>
  </si>
  <si>
    <t>Payments</t>
  </si>
  <si>
    <t>Running Balance</t>
  </si>
  <si>
    <t>Remarks</t>
  </si>
  <si>
    <t>Supplier</t>
  </si>
  <si>
    <t>EBM Receipt #</t>
  </si>
  <si>
    <t>TIN</t>
  </si>
  <si>
    <t>Date</t>
  </si>
  <si>
    <t>VAT</t>
  </si>
  <si>
    <t>RUTAKAYISA John</t>
  </si>
  <si>
    <t>Tyre repair</t>
  </si>
  <si>
    <t>Patrick Habimana</t>
  </si>
  <si>
    <t>Fuel for construction</t>
  </si>
  <si>
    <t>Mandela Nthanpaka</t>
  </si>
  <si>
    <t>Mineral water for camp</t>
  </si>
  <si>
    <t>Last voucher in Xero encoded by Nathan</t>
  </si>
  <si>
    <t>Fuel for cutting trees, construction team</t>
  </si>
  <si>
    <t>Fuel for generator lights</t>
  </si>
  <si>
    <t>Buy sheetcover for Ntunga incident</t>
  </si>
  <si>
    <t>Marius B</t>
  </si>
  <si>
    <t>Allowance on site ($600)</t>
  </si>
  <si>
    <t>RUTIRIRIZA Sebastian</t>
  </si>
  <si>
    <t>Facilitation for burial</t>
  </si>
  <si>
    <t>300k paid by Nathan; 53k paid by Llene</t>
  </si>
  <si>
    <t>SEMATURO Lionel</t>
  </si>
  <si>
    <t>Funeral cost for Ntunga incident</t>
  </si>
  <si>
    <t>165k paid by Llene</t>
  </si>
  <si>
    <t>Tristan M</t>
  </si>
  <si>
    <t>Taxi hire from airport to Musha</t>
  </si>
  <si>
    <t>no voucher/receipts provided</t>
  </si>
  <si>
    <t>Receipt</t>
  </si>
  <si>
    <t>Scrap Sales</t>
  </si>
  <si>
    <t>Remaining cash from scrap sales</t>
  </si>
  <si>
    <t>Fruits and veggies for camp</t>
  </si>
  <si>
    <t>Airport parking fee</t>
  </si>
  <si>
    <t>Sugar for camp</t>
  </si>
  <si>
    <t>Airtime for James</t>
  </si>
  <si>
    <t>Casual labor for chain saw and timberyard workers</t>
  </si>
  <si>
    <t>Tag papers for Aux plant and burner for camp</t>
  </si>
  <si>
    <t>Richard Kamanzi</t>
  </si>
  <si>
    <t>Monthly security communication cost Feb 2019</t>
  </si>
  <si>
    <t>Bill</t>
  </si>
  <si>
    <t>Ubumwe Bwa Muhogoto Cooperative</t>
  </si>
  <si>
    <t>Invoice 12-/18/01/19</t>
  </si>
  <si>
    <t>invoice1268274</t>
  </si>
  <si>
    <t>Sam Ryumuzabe</t>
  </si>
  <si>
    <t>Transportation allowance for families who attended the meeting on compensation procedure</t>
  </si>
  <si>
    <t>Subcontractor working on office construction</t>
  </si>
  <si>
    <t>Replenishment</t>
  </si>
  <si>
    <t xml:space="preserve"> PC(check withdrawn by Cynthia Ishimwe)</t>
  </si>
  <si>
    <t>Petty cash requirement for 2wks (Jan 25th to Feb 9th)</t>
  </si>
  <si>
    <t>Cynthia Ishimwe</t>
  </si>
  <si>
    <t>Allowance for 5 mining interns</t>
  </si>
  <si>
    <t>Petrol for workshop (use for cleaning), generator for fuel pump, and tree cutter</t>
  </si>
  <si>
    <t>Office stationaries for Finance and chain for chain saw</t>
  </si>
  <si>
    <t>Acetyline and Oxygen for aux plant</t>
  </si>
  <si>
    <t>39k received on Feb 28</t>
  </si>
  <si>
    <t>10pcs V12 rebar for underground power cable at Musha</t>
  </si>
  <si>
    <t>Airtime for staff in Feb 2019</t>
  </si>
  <si>
    <t>Airtime for Jan Booyse</t>
  </si>
  <si>
    <t xml:space="preserve">8pcs V-belt for Aux plant </t>
  </si>
  <si>
    <t>NSHIMIYIMANA Alexis</t>
  </si>
  <si>
    <t>Work permit for L. Toledo, E. Jansen, M. Saniatan</t>
  </si>
  <si>
    <t>Invoice 19-/25/01/19</t>
  </si>
  <si>
    <t>Labor to offload steel materials to the plant</t>
  </si>
  <si>
    <t>Tree cutter contractors for 5 days</t>
  </si>
  <si>
    <t>Witdrwal</t>
  </si>
  <si>
    <t>Compensation for Ntunga Incident</t>
  </si>
  <si>
    <t>Marcelino Saniatan</t>
  </si>
  <si>
    <t>Cash allowance on site (deducted from salary)</t>
  </si>
  <si>
    <t>Balance in Xero 15,968,708 (39,000 RWF in PCV00746 was received on Feb 28)</t>
  </si>
  <si>
    <t>Fuel for jackhammers, fuel pump generator, and tree cutter</t>
  </si>
  <si>
    <t>Mandela returned the money in March</t>
  </si>
  <si>
    <t>Fuel for Survey motorcycle</t>
  </si>
  <si>
    <t>Chisels purchased in January</t>
  </si>
  <si>
    <t>Spares for workshop</t>
  </si>
  <si>
    <t>Invoice 26-31/1/19</t>
  </si>
  <si>
    <t xml:space="preserve"> Cynthia Ishimwe for Tristan M</t>
  </si>
  <si>
    <t>Transportation for our staff from airport to musha</t>
  </si>
  <si>
    <t>Work permit for Jan Smith H.</t>
  </si>
  <si>
    <t>Subcontractor working on Musha toilets</t>
  </si>
  <si>
    <t>Service cards for Vehicle</t>
  </si>
  <si>
    <t>Fuel for cutting trees, pump</t>
  </si>
  <si>
    <t>Transport for empty drums for Tin export</t>
  </si>
  <si>
    <t>Repair of Land cruiser for Shacking problem</t>
  </si>
  <si>
    <t>Fuel for cutting tree machine and for cleaning</t>
  </si>
  <si>
    <t>Transport from Airport to Musha for Jan Booyse</t>
  </si>
  <si>
    <t>Ntampaka mandela</t>
  </si>
  <si>
    <t>Bought milk for  upgrading mixer</t>
  </si>
  <si>
    <t>Chainsaw spareparts</t>
  </si>
  <si>
    <t>Rutayisire emmanuel</t>
  </si>
  <si>
    <t>Report from Rwanda investigation bureau regarding Ntunga incident</t>
  </si>
  <si>
    <t>Master Office supplies</t>
  </si>
  <si>
    <t>Seba_paper tray for HR assistant</t>
  </si>
  <si>
    <t>Petty Cash</t>
  </si>
  <si>
    <t>From 14M withdrawn in January (9M was deposited)</t>
  </si>
  <si>
    <t>Petrol for workshop and chainsaw</t>
  </si>
  <si>
    <t>Taxi hire from Musha to Airport (Quintin)</t>
  </si>
  <si>
    <t>Electricity for musha tunnel</t>
  </si>
  <si>
    <t>receipt attached was for Feb 25 electricity load</t>
  </si>
  <si>
    <t>invoice week1</t>
  </si>
  <si>
    <t>boughtmineral water  for camp</t>
  </si>
  <si>
    <t>back pay for the window of eric Niyoyita</t>
  </si>
  <si>
    <t>Transport of stel material from kigali to Musha</t>
  </si>
  <si>
    <t>Stroke oil for chainsaw</t>
  </si>
  <si>
    <t>written in 1 voucher only</t>
  </si>
  <si>
    <t>Labor to offload the oil</t>
  </si>
  <si>
    <t>Venuste Ndizeye</t>
  </si>
  <si>
    <t>Seba_Purcharse of 2 pcs of chain for mining</t>
  </si>
  <si>
    <t>KARUHANGA Nathan</t>
  </si>
  <si>
    <t>Internet technician</t>
  </si>
  <si>
    <t>Mechanic hired to check plant gen set</t>
  </si>
  <si>
    <t>Petrol for cutting machine</t>
  </si>
  <si>
    <t>Mery ndayisabye</t>
  </si>
  <si>
    <t>Cash incentive for 4 interns</t>
  </si>
  <si>
    <t>Taxi hire from airport to Musha (Paschal O Hare)</t>
  </si>
  <si>
    <t>Wifi installation for the new admin office</t>
  </si>
  <si>
    <t>Taxi hire airport to Musha (Josh Bavis, James Young)</t>
  </si>
  <si>
    <t>1 bag of rags for workshop</t>
  </si>
  <si>
    <t>Cash allowance on site ($235)</t>
  </si>
  <si>
    <t>Visa application for Jacob Human, Cecil Du Plooy, Ronald Toledo</t>
  </si>
  <si>
    <t>Office jet 7612 printer repair</t>
  </si>
  <si>
    <t>Batamuriza Delphine</t>
  </si>
  <si>
    <t>Transport of steel from kigali to musha for mining</t>
  </si>
  <si>
    <t>Fine to police for RAC856W-no spare tyre</t>
  </si>
  <si>
    <t>Bought of 50kgs of Rice</t>
  </si>
  <si>
    <t>8k returned to Nathan on March 6th</t>
  </si>
  <si>
    <t>Taxi hire Kigali to Musha (Marius), Musha to Kigali (Josh Bavis, James Young)</t>
  </si>
  <si>
    <t>Visa application for Cecil Booyse</t>
  </si>
  <si>
    <t>50,000 received by Llene</t>
  </si>
  <si>
    <t>Taxi hire from airport to Musha for Alastair</t>
  </si>
  <si>
    <t>Chissels sharpening for jack hammers</t>
  </si>
  <si>
    <t>Taxi hire from Musha to airport for Francis</t>
  </si>
  <si>
    <t>Airtime for GPS/car tracking system for TR01</t>
  </si>
  <si>
    <t>Trasport of steel from kigali to musha for mining</t>
  </si>
  <si>
    <t>Camp supplies from local market</t>
  </si>
  <si>
    <t>First aid medicine</t>
  </si>
  <si>
    <t>1,700 received by Llene</t>
  </si>
  <si>
    <t>Taxi hire from airport to Musha for Kiri Janssen</t>
  </si>
  <si>
    <t>Hakizimana Emmanuel</t>
  </si>
  <si>
    <t>Seba_lock for the camp room</t>
  </si>
  <si>
    <t>Balance per Xero RWF 100,254</t>
  </si>
  <si>
    <t>Opening Balance</t>
  </si>
  <si>
    <t>Water used in Musha Tunnel (dust suppression)</t>
  </si>
  <si>
    <t>Casual worker for nursery</t>
  </si>
  <si>
    <t>Piran Non-residents</t>
  </si>
  <si>
    <t>Meal contribution for Feb (132,000) and March (132,000)</t>
  </si>
  <si>
    <t>Eggs and sugar for residents</t>
  </si>
  <si>
    <t>Food for non-residents</t>
  </si>
  <si>
    <t>unposted</t>
  </si>
  <si>
    <t>Munyaneza Celestin</t>
  </si>
  <si>
    <t>Thinner for bowser</t>
  </si>
  <si>
    <t>count 167,200 (transferred to Nathan) diff 8k on PCV00805 returned to Nathan on March 6th+12,500 from Mandela</t>
  </si>
  <si>
    <t>Trust Computers</t>
  </si>
  <si>
    <t>A4 laminating paper and certificate paper</t>
  </si>
  <si>
    <t>Transport of material for construction from kigali to musha</t>
  </si>
  <si>
    <t>Quincaillerie Thing Ltd</t>
  </si>
  <si>
    <t>Spares for jack hammers</t>
  </si>
  <si>
    <t>Chemicals  to use in the toilets  at musha &amp; kabare</t>
  </si>
  <si>
    <t>Communication for March 2019</t>
  </si>
  <si>
    <t>Fruits and vegetables for the camp</t>
  </si>
  <si>
    <t>Airport parking</t>
  </si>
  <si>
    <t>Salary_Nshimiyimana Samuel (wrong bank acct)</t>
  </si>
  <si>
    <t>Transport of Drums from kigali to musha (PO#3681)</t>
  </si>
  <si>
    <t>Oil for chainsaw</t>
  </si>
  <si>
    <t>Stephen Kayizzi</t>
  </si>
  <si>
    <t>Acetylene &amp; Gas</t>
  </si>
  <si>
    <t>81,000 returned on Apr 9th</t>
  </si>
  <si>
    <t>Salary_Murwanashkaya Emmanuel, Mbonankira Issa, Kigesi Innocent, Niyombwa Enock</t>
  </si>
  <si>
    <t>Salary_Hakizimana Theonest</t>
  </si>
  <si>
    <t>Airport parking fee (ventilation fan)</t>
  </si>
  <si>
    <t>2 Pots for nursery</t>
  </si>
  <si>
    <t>30 pcs of tray</t>
  </si>
  <si>
    <t>David Rusizana</t>
  </si>
  <si>
    <t>Mixed team ( milk for export)</t>
  </si>
  <si>
    <t>Llene Toledo</t>
  </si>
  <si>
    <t>Optical mouse</t>
  </si>
  <si>
    <t>Buying equipments for Rent house</t>
  </si>
  <si>
    <t>11 casual workers digging holes for electrical poles</t>
  </si>
  <si>
    <t>Manure for the nursery</t>
  </si>
  <si>
    <t>Compensation for land claim affected by the electrical poles</t>
  </si>
  <si>
    <t>Electricity for Musha tunnel</t>
  </si>
  <si>
    <t>Hard core stones (5m3) for electrical concrete covering</t>
  </si>
  <si>
    <t>Gas cylinder valves for the plant</t>
  </si>
  <si>
    <t>stroke oil for chainsaw</t>
  </si>
  <si>
    <t>Ventilation pipes (100 @RWF 1,500/pc)</t>
  </si>
  <si>
    <t>Fruits and vegetables for the camp (Non-residents)</t>
  </si>
  <si>
    <t>Casual labor for construction workers on grid power connection</t>
  </si>
  <si>
    <t>Funeral assistance for Ntunga cooperative worker</t>
  </si>
  <si>
    <t>Airport parking fee (pick-up hoist)</t>
  </si>
  <si>
    <t>Transport electrical materials for PO-3719</t>
  </si>
  <si>
    <t>Fruit seeds for the nursery</t>
  </si>
  <si>
    <t>Chisels sharpening</t>
  </si>
  <si>
    <t>Comptoir Produits Quincaillerie</t>
  </si>
  <si>
    <t>10 pcs cut files for chainsaw</t>
  </si>
  <si>
    <t>Quincaillerie Exoteric</t>
  </si>
  <si>
    <t>4 pcs chains for tree cutting machine</t>
  </si>
  <si>
    <t>Padlocks for kitchen store room</t>
  </si>
  <si>
    <t>Water and bread for inters</t>
  </si>
  <si>
    <t>Materials for fabrication of seats for security car</t>
  </si>
  <si>
    <t>Quincaillerie Oxa</t>
  </si>
  <si>
    <t>2 Steel buckets for Mining</t>
  </si>
  <si>
    <t>Visa extension for M. Botha</t>
  </si>
  <si>
    <t>Airtime for Marius (board meeting)</t>
  </si>
  <si>
    <t>Steel transportation - mining steel &amp; jaw plates</t>
  </si>
  <si>
    <t>Airport parking fee (pick-up impeller &amp; cap lamps)</t>
  </si>
  <si>
    <t>Potting technician for 3000 fruit seeds</t>
  </si>
  <si>
    <t>Meal contribution for March 2019</t>
  </si>
  <si>
    <t>Cash allowance on site ($165)</t>
  </si>
  <si>
    <t>LPG cylinder for the lab</t>
  </si>
  <si>
    <t>5k returned after Apr 1st count</t>
  </si>
  <si>
    <t>Jerry cans for drinking water for pilot plant and interns</t>
  </si>
  <si>
    <t>8mm mesh and water proof bag for mining</t>
  </si>
  <si>
    <t>36k returned after Apr 1st count</t>
  </si>
  <si>
    <t>Fruits &amp; Veg for the camp</t>
  </si>
  <si>
    <t>Non-residents food supplies</t>
  </si>
  <si>
    <t>Beef Sausage</t>
  </si>
  <si>
    <t>Milk for the camp</t>
  </si>
  <si>
    <t>Transport fee for screen mesh (PO-3741)</t>
  </si>
  <si>
    <t>security facilitation</t>
  </si>
  <si>
    <t>Cash Request</t>
  </si>
  <si>
    <t>Musafiri vicent</t>
  </si>
  <si>
    <t>Electricity for interns accommodation</t>
  </si>
  <si>
    <t>Salary for Nteziryayo, Niyongombwa, Rwiririza, Mwizerwa, Gatete (bank transfer rejected0</t>
  </si>
  <si>
    <t>50kg rice for the camp</t>
  </si>
  <si>
    <t>Router repair</t>
  </si>
  <si>
    <t>Etienne Ngenza</t>
  </si>
  <si>
    <t>Day rate for Timber crew at Kabare for Mar 18-23, 2019 - was not included in coop bill</t>
  </si>
  <si>
    <t>Jonathan</t>
  </si>
  <si>
    <t>Tyre repair for PU02</t>
  </si>
  <si>
    <t>Fruits &amp; veg for residents</t>
  </si>
  <si>
    <t>Sausage, yoghurt and teas flask for visitors</t>
  </si>
  <si>
    <t>Casual labour for backfilling on Kabare water trench</t>
  </si>
  <si>
    <t>Fabrication of mining bucket (meal)</t>
  </si>
  <si>
    <t>Premier Transport Services</t>
  </si>
  <si>
    <t>Limousine rental for visitors from Kigali to Musha</t>
  </si>
  <si>
    <t>Hospital bill and medicines for Marius</t>
  </si>
  <si>
    <t>Mary Ndayisabye</t>
  </si>
  <si>
    <t>Meal for Llene and Mary in Kigali for payroll software and clocking system inspection</t>
  </si>
  <si>
    <t>Flowers for Musha commemoration on Apr 13</t>
  </si>
  <si>
    <t>Eggs for residents</t>
  </si>
  <si>
    <t>Water, milk and fruits for the visitors</t>
  </si>
  <si>
    <t>Chk#454083</t>
  </si>
  <si>
    <t>Check withdrawn for Advance salary payments</t>
  </si>
  <si>
    <t xml:space="preserve">TWITEKUMURIMO Musha Cooperative  </t>
  </si>
  <si>
    <t>Coop advance payment (533 employees @10k RWF/ea)</t>
  </si>
  <si>
    <t>Piran Rwanda Payroll</t>
  </si>
  <si>
    <t>Panning team bonus</t>
  </si>
  <si>
    <t>Coop transferred staff advances (10k RWF/ea)</t>
  </si>
  <si>
    <t>Intern cash allowance for March</t>
  </si>
  <si>
    <t>Gashumba Seragi</t>
  </si>
  <si>
    <t>Payment to Gashumba Seragi less excess cash from Chk#454083</t>
  </si>
  <si>
    <t>Water bottle to replace the old bottle</t>
  </si>
  <si>
    <t>Bought 4 bottles of water</t>
  </si>
  <si>
    <t>Pans for concentrate panning and pins for mining</t>
  </si>
  <si>
    <t>2xOxygen gas for engineering</t>
  </si>
  <si>
    <t>SDC005001446/1939</t>
  </si>
  <si>
    <t>Non-residents meal contributions for April 2019</t>
  </si>
  <si>
    <t>Returned cash (excess on cash withdrawn from cash card to pay for Habiyakare Philbert)</t>
  </si>
  <si>
    <t>Returned cash (cash returned from Manirampa Aisha)</t>
  </si>
  <si>
    <t>Transport cost from airport to Musha for 95A hammers</t>
  </si>
  <si>
    <t>Machines Outils Ltd</t>
  </si>
  <si>
    <t>shaft machining from 70mm to 60mm</t>
  </si>
  <si>
    <t>40k additional requested May 3</t>
  </si>
  <si>
    <t>SDC007003580/321</t>
  </si>
  <si>
    <t>Flowers for Mwulire sector on 18/4/2019</t>
  </si>
  <si>
    <t>Ventilation pipe 13pipes x 1,500RwF</t>
  </si>
  <si>
    <t>2 Chains for chainsaw</t>
  </si>
  <si>
    <t>SDC001000087/7260</t>
  </si>
  <si>
    <t>House Rent for 6 months for interns</t>
  </si>
  <si>
    <t>50kg rice, 50kg sugar and 4 bottles water for camp</t>
  </si>
  <si>
    <t>Food and vegetable for 23-30 April</t>
  </si>
  <si>
    <t>Pins for survey</t>
  </si>
  <si>
    <t>Repairs of tyres</t>
  </si>
  <si>
    <t>Security communication for Apr 2019</t>
  </si>
  <si>
    <t>Print scan of final application to ICGLR</t>
  </si>
  <si>
    <t>Allowance on site ($200)</t>
  </si>
  <si>
    <t>Spare tyre repair for PU02 and silicon sealnt for spare head pulley</t>
  </si>
  <si>
    <t>Mineral water</t>
  </si>
  <si>
    <t>7,100 paid after count</t>
  </si>
  <si>
    <t>Duha Cooperativae</t>
  </si>
  <si>
    <t>Duha Cooperative members worked only for few days.</t>
  </si>
  <si>
    <t>Transport steel (channels) PO-</t>
  </si>
  <si>
    <t>Medical Check-up &amp; medicines</t>
  </si>
  <si>
    <t xml:space="preserve">Quincaillerie Metaloidies </t>
  </si>
  <si>
    <t>Silicon sealant for the toilet at the main office</t>
  </si>
  <si>
    <t>SDC004002050/6882</t>
  </si>
  <si>
    <t>Airport parking fee (pick-up the fans)</t>
  </si>
  <si>
    <t>Drinking water</t>
  </si>
  <si>
    <t>count 310,000 27.04.2019</t>
  </si>
  <si>
    <t>T-KAY Investment Ltd</t>
  </si>
  <si>
    <t>Printing fees new letter</t>
  </si>
  <si>
    <t>SDC007009880/326</t>
  </si>
  <si>
    <t>Working permit for M. Saniatan</t>
  </si>
  <si>
    <t>Petrol for timber cutter</t>
  </si>
  <si>
    <t>Transport fee for 65A hammers</t>
  </si>
  <si>
    <t xml:space="preserve">92pcs ventilation pipes @1,500/ea, Blankets &amp; eyedrops for </t>
  </si>
  <si>
    <t>LPG cylinder for the lab(20kgs)</t>
  </si>
  <si>
    <t>Fruits, vegetables and drinking water for camp</t>
  </si>
  <si>
    <t>FLY Ltd</t>
  </si>
  <si>
    <t>Anti- Varus kaspersky</t>
  </si>
  <si>
    <t>SDC007003675/292</t>
  </si>
  <si>
    <t>Cooperative &amp; transferred staff payment</t>
  </si>
  <si>
    <t>TWITEKUMURIMO Musha Cooperative</t>
  </si>
  <si>
    <t>Payment to Cooperative</t>
  </si>
  <si>
    <t>Muhogoto underground staff who only worked for 8days (99 staffx20k/ea)</t>
  </si>
  <si>
    <t>Coop transferred staff payment</t>
  </si>
  <si>
    <t>Working permit for E. Janssen</t>
  </si>
  <si>
    <t>Bricks,plaster sand for artisan kitchen construction</t>
  </si>
  <si>
    <t>Repair old tyres for PU02</t>
  </si>
  <si>
    <t>Envelopes for salary payments</t>
  </si>
  <si>
    <t>Arrival notice for 95A hammer</t>
  </si>
  <si>
    <t>Transport fee for wheelbarrows</t>
  </si>
  <si>
    <t>Drinking water and sugar for camp</t>
  </si>
  <si>
    <t>Jacob Human</t>
  </si>
  <si>
    <t>60pc whistles for mine shaft</t>
  </si>
  <si>
    <t>Acetylene &amp; Oxygen Gas</t>
  </si>
  <si>
    <t>SDC005001446/1985</t>
  </si>
  <si>
    <t>50pcs pins</t>
  </si>
  <si>
    <t>SDC004005613/3227</t>
  </si>
  <si>
    <t>Petty cash request</t>
  </si>
  <si>
    <t>Coop transferred cash payments</t>
  </si>
  <si>
    <t>fist aid medicine and padlocks</t>
  </si>
  <si>
    <t>Vincent Musafiri</t>
  </si>
  <si>
    <t>Curtains, jerrycans, buckets for interns accommodation</t>
  </si>
  <si>
    <t>Rutayisire Emmanuel</t>
  </si>
  <si>
    <t>vegatables for both residence and non-residence</t>
  </si>
  <si>
    <t>Fixing start of PU-002</t>
  </si>
  <si>
    <t>Tyre repair for Randcruiser RAD 841G</t>
  </si>
  <si>
    <t>Airtime for Marcelino Saniatan</t>
  </si>
  <si>
    <t>Salary for isingizwe isabelle (75,000) and Emmanuel Rwiririza (11,900)</t>
  </si>
  <si>
    <t>Ginik Paints</t>
  </si>
  <si>
    <t>4Lts of Red oxide,10lts of thinners</t>
  </si>
  <si>
    <t>SDC004004490/7001</t>
  </si>
  <si>
    <t>Freedom Mobile Stores Ltd</t>
  </si>
  <si>
    <t>8port for internet,1pc wifi internet</t>
  </si>
  <si>
    <t>SDC005003083/1846</t>
  </si>
  <si>
    <t>Gatete joel</t>
  </si>
  <si>
    <t>Chisel sharpening (Habineza Samuel)</t>
  </si>
  <si>
    <t>Transport of steel for plant modification from kigali to musha for mining</t>
  </si>
  <si>
    <t>Chisel sharpening (Dusabyimana J. Vianne) fo 18/3/19 to 18/4/19 (min payment per agreement)</t>
  </si>
  <si>
    <t>Beef sausage, eggs, water and other camp supplies</t>
  </si>
  <si>
    <t>Meal contribution for May 2019</t>
  </si>
  <si>
    <t>Teletechnico</t>
  </si>
  <si>
    <t>Rewinding viabriating motor for plant</t>
  </si>
  <si>
    <t>SDC003002180/1850</t>
  </si>
  <si>
    <t>casual salary for kitchen Rehabilitation</t>
  </si>
  <si>
    <t>Fruit &amp; veg for both non Residence and non Residences</t>
  </si>
  <si>
    <t>Nail 8cm 3kgs , 12cm 2kgs for toilet construction in Munini</t>
  </si>
  <si>
    <t>Drinking water for camp</t>
  </si>
  <si>
    <t>Working permit application for J. Human and C. Booyse</t>
  </si>
  <si>
    <t>Casual labor offloading electrical wooden poles for Musha electrification</t>
  </si>
  <si>
    <t>Airport Parking</t>
  </si>
  <si>
    <t>2 Oxygen and 1 Acetylene for engineering</t>
  </si>
  <si>
    <t>SDC005001446/2033</t>
  </si>
  <si>
    <t>Transport fees for collecting and submit application  to work permit</t>
  </si>
  <si>
    <t>Actual cash count 766,800 Muhogoto payment returned 120k</t>
  </si>
  <si>
    <t>Working permit for W. Swanepoel &amp; J. Smit</t>
  </si>
  <si>
    <t>26k to be returned (updated after May 23rd cash count)</t>
  </si>
  <si>
    <t>AAA Rechargeable batteries for geology</t>
  </si>
  <si>
    <t>Ventilation Pipes (56* 1,500/pc)</t>
  </si>
  <si>
    <t>SteelRwa Industries</t>
  </si>
  <si>
    <t>Scrap Sale</t>
  </si>
  <si>
    <t>Build Mart Ltd</t>
  </si>
  <si>
    <t>6PCS of HDPE Reducers for Jig modification 6*1600</t>
  </si>
  <si>
    <t>SDC007000558/1307</t>
  </si>
  <si>
    <t>Tax hired for transport from kigali to musha</t>
  </si>
  <si>
    <t>Laptop repair, anti-virus</t>
  </si>
  <si>
    <t>Lunch for staff mixing for export concentrate on Sunday</t>
  </si>
  <si>
    <t>Salary for Ntunga surface coop staff 25-30/3/19</t>
  </si>
  <si>
    <t>Casual labor working for the kitchen construction</t>
  </si>
  <si>
    <t>Biscuits and refreshments for visitors</t>
  </si>
  <si>
    <t>Milk for mixing team</t>
  </si>
  <si>
    <t>Service fee for bailiff serving the notice to P. Habimana</t>
  </si>
  <si>
    <t xml:space="preserve">Meat for Residence </t>
  </si>
  <si>
    <t>Fruit&amp; veg for camp</t>
  </si>
  <si>
    <t>Fuel reimbursement for processing RDB, RMB, export paper, work permit</t>
  </si>
  <si>
    <t>Transport of screen mesh and electrical materials from KGL-Musha</t>
  </si>
  <si>
    <t>Security communication for May 2019</t>
  </si>
  <si>
    <t>Transport cement from Rwamagana to Musha</t>
  </si>
  <si>
    <t>Fabrication of timber for furniture</t>
  </si>
  <si>
    <t>Mutesi Aminah</t>
  </si>
  <si>
    <t>Nails for shaft gates</t>
  </si>
  <si>
    <t>Transport facilitation for export paper work</t>
  </si>
  <si>
    <t>Payment for 18 mining casual workers</t>
  </si>
  <si>
    <t>Bought eggs, padlock</t>
  </si>
  <si>
    <t>Airtime for David (Store)</t>
  </si>
  <si>
    <t>Maintenance of school</t>
  </si>
  <si>
    <t>Cash payment for April+Bonus to underground staff</t>
  </si>
  <si>
    <t>Quincaillerie De Rwamagana</t>
  </si>
  <si>
    <t>1 pc board Triplex</t>
  </si>
  <si>
    <t>SDC006002073/1444</t>
  </si>
  <si>
    <t>Farewell cake for Tristan</t>
  </si>
  <si>
    <t>Petty cash top-up</t>
  </si>
  <si>
    <t>Fuel reimbursement Musha-KGL-Musha withdraw cash</t>
  </si>
  <si>
    <t>Fuel reimbursement Musha-KGL-Musha recover the sample from Alex Stewart</t>
  </si>
  <si>
    <t>Fuel reimbursement - Work permit, visa application, export documents</t>
  </si>
  <si>
    <t>Niyigena Oligene</t>
  </si>
  <si>
    <t>Fuel pump for GN03</t>
  </si>
  <si>
    <t>3 Truck of stones to fix electrical poles</t>
  </si>
  <si>
    <t>Pepeterie Lamel Ltd</t>
  </si>
  <si>
    <t>Visitors book</t>
  </si>
  <si>
    <t>SDC004005542/939</t>
  </si>
  <si>
    <t>Water and sugar for the camp</t>
  </si>
  <si>
    <t>Electricity for the kitchen artisan</t>
  </si>
  <si>
    <t>Fuel reimbursement for on 24th 7 25th during clearing of cone crusher</t>
  </si>
  <si>
    <t>12pcs of high strength bolt,elbow and spanner for the plant</t>
  </si>
  <si>
    <t>26k paid after the count on 1st June</t>
  </si>
  <si>
    <t>Ventilation pipes</t>
  </si>
  <si>
    <t>Fruit&amp; veg for resindence and non Residence</t>
  </si>
  <si>
    <t>Nails and whistle for mining underground</t>
  </si>
  <si>
    <t>Fuel reimbursement - processing of work permit and collect Tristan's laptop</t>
  </si>
  <si>
    <t>Nursery technical support</t>
  </si>
  <si>
    <t>SDC005001446/2064</t>
  </si>
  <si>
    <t>Cleaning supplies for Musha and Kabare toilets and laminating paper</t>
  </si>
  <si>
    <t>cash was returned 15k after the count</t>
  </si>
  <si>
    <t>Washing powder for the toilets</t>
  </si>
  <si>
    <t>Charcoal, rice and beef sausage</t>
  </si>
  <si>
    <t>High preassure LPG for kitchen</t>
  </si>
  <si>
    <t>2M of Ring for cone crusher</t>
  </si>
  <si>
    <t>Wood -machine</t>
  </si>
  <si>
    <t>Payment of subcontractorss who excavated pitlatrine</t>
  </si>
  <si>
    <t>Cash withdrawal for casual salary payment</t>
  </si>
  <si>
    <t>Piran Casual Labor</t>
  </si>
  <si>
    <t>45 casual laborer for wheelbarrow operation</t>
  </si>
  <si>
    <t>Cash Overage</t>
  </si>
  <si>
    <t>Cash count on 23.05.2019 15:48 overrage of 44,424 less shortage on count on Jun 1</t>
  </si>
  <si>
    <t>Drinking water and salsa for camp</t>
  </si>
  <si>
    <t>Cold drinks for visitors</t>
  </si>
  <si>
    <t>Fabrication of office tables</t>
  </si>
  <si>
    <t>Vegetables and fruits for resident and non-resident</t>
  </si>
  <si>
    <t>Cash request for Jun wk 1&amp;2</t>
  </si>
  <si>
    <t>5pcs of  5m measuring tapes and silicone for plant</t>
  </si>
  <si>
    <t>Munyaneza Celestin
Musanabera Fortune</t>
  </si>
  <si>
    <t>SDC006000249/12746
SDC003002537/23651</t>
  </si>
  <si>
    <t>103522780
102403265</t>
  </si>
  <si>
    <t>27/05/2019
29/05/2019</t>
  </si>
  <si>
    <t>457.63
259.32</t>
  </si>
  <si>
    <t>Cement for construction of big pan bases 42.5R Grade(3bags)</t>
  </si>
  <si>
    <t>Mining - minor equipment</t>
  </si>
  <si>
    <t>Lunch for Seba &amp; Llene and airport parking fee - pick-up hammer spares</t>
  </si>
  <si>
    <t>30 shovels and stick for underground mining</t>
  </si>
  <si>
    <t>Salary payment Etienne Twagiramungu, Felix Sebatware, Jean Damascene Nsengimana, Jean Cluade Habimana (699), Marcel Iyakaremye</t>
  </si>
  <si>
    <t>Blood testing for Jan</t>
  </si>
  <si>
    <t>Airport packing fee to pick-up the vibrating motor</t>
  </si>
  <si>
    <t>Quincaillerie Bolt Ltd</t>
  </si>
  <si>
    <t>5pcs 5m measuring tape for plant</t>
  </si>
  <si>
    <t>SDC003002258/2889</t>
  </si>
  <si>
    <t>CANCELLED</t>
  </si>
  <si>
    <t xml:space="preserve">Tyre for land cruise and PU </t>
  </si>
  <si>
    <t>Marine board (triplex) for filing cabinet fabrication</t>
  </si>
  <si>
    <t>Payment of subcontractors who cleaned around proposed kitchen</t>
  </si>
  <si>
    <t>Payment for masony services for the new kitchen</t>
  </si>
  <si>
    <t>Transport fee  for big sauce pans from kigali to musha</t>
  </si>
  <si>
    <t>Fuel reimbursement - RMB, BK, Regus Office, Radiant</t>
  </si>
  <si>
    <t>5m3 plaster sand for kitchen construction</t>
  </si>
  <si>
    <t>Medical treatment for Ronald</t>
  </si>
  <si>
    <t>1xAcetylene &amp; 2xOxygen Gas</t>
  </si>
  <si>
    <t>Cash counted 628,000</t>
  </si>
  <si>
    <t>SDC005001446/2087</t>
  </si>
  <si>
    <t>Drinking water, vegetables and fruits for the camp</t>
  </si>
  <si>
    <t>Camp messing &amp; groceries</t>
  </si>
  <si>
    <t>FLY Investment Ltd
Corner Sides Cleaning</t>
  </si>
  <si>
    <t>SDC007008285/439
SDC006000149/13080</t>
  </si>
  <si>
    <t>103294146
103585140</t>
  </si>
  <si>
    <t>12/06/2019
12/06/2019</t>
  </si>
  <si>
    <t>320.34
1235.59</t>
  </si>
  <si>
    <t>Water for intern accommodation 21m3</t>
  </si>
  <si>
    <t>Off-site accommodation &amp; messing</t>
  </si>
  <si>
    <t>Chisel sharpening (Habineza Samuel) for May</t>
  </si>
  <si>
    <t>Mining consumables</t>
  </si>
  <si>
    <t>Casual worker for arranging stocks in the container</t>
  </si>
  <si>
    <t>Site maintenance/minor improvements</t>
  </si>
  <si>
    <t>Ronald Toledo</t>
  </si>
  <si>
    <t>Employee insurance &amp; medical costs</t>
  </si>
  <si>
    <t>Land cruiser &amp; mining pick-up tyre repair</t>
  </si>
  <si>
    <t>Light vehicle repairs &amp; maintenance</t>
  </si>
  <si>
    <t>Technical support for the nursery</t>
  </si>
  <si>
    <t>CSR costs</t>
  </si>
  <si>
    <t>Plaster sand &amp; agregate stone for  cone crusher floor</t>
  </si>
  <si>
    <t>Processing minor equipment</t>
  </si>
  <si>
    <t>Transport fee for cement and re-bars for processing</t>
  </si>
  <si>
    <t>Non-camp residents meal contribution for June 2019</t>
  </si>
  <si>
    <t>2 Oxygen for engineering</t>
  </si>
  <si>
    <t>Processing Consumables</t>
  </si>
  <si>
    <t>SDC005001446/2100</t>
  </si>
  <si>
    <t>Transport fee for buckets, pumps, cables and hammer from Kigali to Musha</t>
  </si>
  <si>
    <t>Transport fee from Airport to Musha for 95A hammer</t>
  </si>
  <si>
    <t>2 stroke oil for chainsaw</t>
  </si>
  <si>
    <t>Metallic brushes, wooden doors, door handles and subcontractor fee for kitchen construction</t>
  </si>
  <si>
    <t>Transport fee from Airport to Musha for cone crusher spares and hoist</t>
  </si>
  <si>
    <t>Airtime for Aminah - calling suppliers</t>
  </si>
  <si>
    <t>Phone costs</t>
  </si>
  <si>
    <t>Final salary of Jean Bosco Mbananunkundiye</t>
  </si>
  <si>
    <t>Transfer-Salary Control</t>
  </si>
  <si>
    <t>Cash withdrawn from cash card</t>
  </si>
  <si>
    <t>Transport fee for HDPE pipe for the plant from Musha to Kigali</t>
  </si>
  <si>
    <t>Corner Sides Cleaning Supply Ltd</t>
  </si>
  <si>
    <t>SDC006000149/13134</t>
  </si>
  <si>
    <t>Car repair and parking fee</t>
  </si>
  <si>
    <t>2 ropes for Geology</t>
  </si>
  <si>
    <t>Nails for kitchen construction</t>
  </si>
  <si>
    <t>Nylon ropes for undergound mining</t>
  </si>
  <si>
    <t>Petty cash replenishment for wk 3 &amp; 4 Jun 2019</t>
  </si>
  <si>
    <t>Transport for I-beams, wheelbarrows and angle iron from kigali</t>
  </si>
  <si>
    <t>Quincaillerie Ltd</t>
  </si>
  <si>
    <t>Screw feeder motor rewinding</t>
  </si>
  <si>
    <t>Processing plant maintenance</t>
  </si>
  <si>
    <t>SDC003002439/760</t>
  </si>
  <si>
    <t>Subcontractor for bush cutting and land levelling for the tank in the camp</t>
  </si>
  <si>
    <t>KAMANZI Richard</t>
  </si>
  <si>
    <t>Security communication for Jul 2019</t>
  </si>
  <si>
    <t>Security communications</t>
  </si>
  <si>
    <t>Comptoir Produits Quincaillerie Limited</t>
  </si>
  <si>
    <t>Cable Lug 3mm for undeground mining</t>
  </si>
  <si>
    <t>SDC004005613/3676</t>
  </si>
  <si>
    <t>Nyinawumuntu clementine</t>
  </si>
  <si>
    <t>Whistle and notebook for Mining</t>
  </si>
  <si>
    <t>File tray for Finance</t>
  </si>
  <si>
    <t>Office services and supplies</t>
  </si>
  <si>
    <t>Kabuye Sugar Works Ltd</t>
  </si>
  <si>
    <t>Molasses and watering cans</t>
  </si>
  <si>
    <t>SDC007000096/7376</t>
  </si>
  <si>
    <t>First aid medicine &amp; Cleaning Materials</t>
  </si>
  <si>
    <t>Emergency Rescue &amp; medical costs</t>
  </si>
  <si>
    <t>12.3k returned after count on 2nd Jul</t>
  </si>
  <si>
    <t>Super Hight Co. Ltd</t>
  </si>
  <si>
    <t>Kitchen utensils for artisan kitchen</t>
  </si>
  <si>
    <t>Camp consumables</t>
  </si>
  <si>
    <t>SDC007008556/201</t>
  </si>
  <si>
    <t>4 padlocks for security use</t>
  </si>
  <si>
    <t>Laboratory &amp; upgrade team meals</t>
  </si>
  <si>
    <t>Vegetables,fruits and drinking water for the camp</t>
  </si>
  <si>
    <t>Sam Ryumugabe</t>
  </si>
  <si>
    <t>Grafting 900 avocado seedlings for the nursery</t>
  </si>
  <si>
    <t>Non-return valve for main water supply tanks</t>
  </si>
  <si>
    <t>Payment for casual workers support in cutting bush in the camp</t>
  </si>
  <si>
    <t>Philibert Habiyakare</t>
  </si>
  <si>
    <t>3M of round rebar for mining  crawl</t>
  </si>
  <si>
    <t>SDC004002091/4576</t>
  </si>
  <si>
    <t>Transport for 30bags of cement for plant</t>
  </si>
  <si>
    <t>Transport fees to ITSCI (Reporting&amp;collecting logbook)</t>
  </si>
  <si>
    <t>Fuel - light vehicles</t>
  </si>
  <si>
    <t>10 Jerrycans for drinking water in mining</t>
  </si>
  <si>
    <t>Watering cans for mine shaft dust suppression</t>
  </si>
  <si>
    <t>2 Padlocks for enclosure of PPE storage</t>
  </si>
  <si>
    <t>Bush cutter casual salary</t>
  </si>
  <si>
    <t>1xOxygen for the plant</t>
  </si>
  <si>
    <t>STEPHEN KAYIZZI</t>
  </si>
  <si>
    <t>SDC005001446/2121</t>
  </si>
  <si>
    <t>02/07/20219</t>
  </si>
  <si>
    <t>Petty cash cheq ____</t>
  </si>
  <si>
    <t>Transfer from cheq# ___ from coop payment</t>
  </si>
  <si>
    <t>Eggs,sugar,milk and bucket</t>
  </si>
  <si>
    <t>Corner Sides Cleaning Supply Ltd
DIDIER'S BOUTIQUE LTD 
Fly Investment Ltd
Fly Investment Ltd</t>
  </si>
  <si>
    <t>SDC006000149/13224
SDC005003387/6403 
SDC007008285/465
SDC007008285/466</t>
  </si>
  <si>
    <t>103585140
103294146
102909386
103294146</t>
  </si>
  <si>
    <t>02/07/2019
02/07/2019
02/07/2019
02/07/2019</t>
  </si>
  <si>
    <t>2059.32
320.34
9152.54
2,440.68</t>
  </si>
  <si>
    <t>Salary for June Marcel IYAKAREMYE</t>
  </si>
  <si>
    <t>Employee contribution for military day</t>
  </si>
  <si>
    <t>TLB Tyre repair and Land cruiser tyres</t>
  </si>
  <si>
    <t>Electricity power for Interns accommodation</t>
  </si>
  <si>
    <t>Car repair for land cruiser - tire tube and labor</t>
  </si>
  <si>
    <t>15 pcs panning pans</t>
  </si>
  <si>
    <t>1 bag of rags for plant Engenreering</t>
  </si>
  <si>
    <t xml:space="preserve">Fuel for transporting Adonis </t>
  </si>
  <si>
    <t>Food used on 3rd july for visitors</t>
  </si>
  <si>
    <t>Transport facility to RMB,RRA (fuel)</t>
  </si>
  <si>
    <t>Setting-up 2 routers at camp</t>
  </si>
  <si>
    <t>Tyre tube for motorcycle</t>
  </si>
  <si>
    <t>Bricotech SARL</t>
  </si>
  <si>
    <t>1 pair of battery for the mouse</t>
  </si>
  <si>
    <t>SDC007000563/9635</t>
  </si>
  <si>
    <t>Chisel sharpening for Ntunga for Jun 2019</t>
  </si>
  <si>
    <t>Payment for casual underground workers for Jun 17-Jul 3, 2019</t>
  </si>
  <si>
    <t>Salary - Underground Mining</t>
  </si>
  <si>
    <t>Medical insurance for 300 vulnerable families from Musha, Munyiginya &amp; Mwulire sector</t>
  </si>
  <si>
    <t>Buying vegetables ,fruits, tea cups, eggs and drinking water</t>
  </si>
  <si>
    <t>camp messing &amp; groceries</t>
  </si>
  <si>
    <t>Extra fuel consumed for transporting Mr. Adonis</t>
  </si>
  <si>
    <t>Money for buying 2 padlocks for Bowser</t>
  </si>
  <si>
    <t xml:space="preserve">	Security consumables</t>
  </si>
  <si>
    <t>Airtime for Chris Brits</t>
  </si>
  <si>
    <t>Carpentry machine services and glue for tables</t>
  </si>
  <si>
    <t>Washing powder for the toilets &amp; 3 backets</t>
  </si>
  <si>
    <t>Cleaning cost</t>
  </si>
  <si>
    <t>Drinking water and saussages</t>
  </si>
  <si>
    <t>Ufundi City Stores</t>
  </si>
  <si>
    <t>8 pcs SPC 4300 V-Belt for plant</t>
  </si>
  <si>
    <t>UFUNDI CITY STORES</t>
  </si>
  <si>
    <t>SDC006001270/8354</t>
  </si>
  <si>
    <t>1xOxygen for plant</t>
  </si>
  <si>
    <t>SDC005001446/2162</t>
  </si>
  <si>
    <t>Money refunded from cheque no-00454145 for monthly supplies July</t>
  </si>
  <si>
    <t>Computer keybord repair</t>
  </si>
  <si>
    <t>Rusizana David</t>
  </si>
  <si>
    <t xml:space="preserve">Airport parking </t>
  </si>
  <si>
    <t>Parking fees</t>
  </si>
  <si>
    <t>Gas for lab use</t>
  </si>
  <si>
    <t>Laboratory &amp; upgrade consumables</t>
  </si>
  <si>
    <t>Work permit for M. Saniatan</t>
  </si>
  <si>
    <t>Travel - visa Costs</t>
  </si>
  <si>
    <t>Petty cash cheque no 00454147</t>
  </si>
  <si>
    <t>Nsengimana Emmanuel  Jun 2019 salary</t>
  </si>
  <si>
    <t>Glue for workshop</t>
  </si>
  <si>
    <t>Earth moving equipment maintenance</t>
  </si>
  <si>
    <t>Monthly security communication fo August 2019</t>
  </si>
  <si>
    <t>Motor rewinding for plant use</t>
  </si>
  <si>
    <t>QUINCAILLERIE LTD</t>
  </si>
  <si>
    <t>SDC003002439/803</t>
  </si>
  <si>
    <t>Salary for underground casual workers for Jul 5-17, 2019</t>
  </si>
  <si>
    <t>Water used for interns June to July 15th 2019</t>
  </si>
  <si>
    <t>80 whistles for mining use</t>
  </si>
  <si>
    <t>Transport (fuel)for RMA  Migration office,laptop repair and translator office</t>
  </si>
  <si>
    <t>Transport(fuel) Expart paperwork findings</t>
  </si>
  <si>
    <t>Non-resident meal contribution for July 2019</t>
  </si>
  <si>
    <t>Nails for Mining</t>
  </si>
  <si>
    <t>20pcs Register booklets</t>
  </si>
  <si>
    <t>Transport fee for chisels from KGL to Musha</t>
  </si>
  <si>
    <t>Shutterboard for mining</t>
  </si>
  <si>
    <t>Steel Materials Company Ltd</t>
  </si>
  <si>
    <t>SDC007006169/2175</t>
  </si>
  <si>
    <t>Fruits and vegetables for Jul week 4</t>
  </si>
  <si>
    <t>Translation of credentials for visa application</t>
  </si>
  <si>
    <t>Fuel-changing laptop keyboard</t>
  </si>
  <si>
    <t>transport for 100m cable for Musha connection to grid</t>
  </si>
  <si>
    <t>fuel for vehicle RAC486M</t>
  </si>
  <si>
    <t>RUBAYIZA Moses</t>
  </si>
  <si>
    <t>Parking fee in Kigali</t>
  </si>
  <si>
    <t>Jan Smith</t>
  </si>
  <si>
    <t>Medical Check-up &amp; medicines and office supplies</t>
  </si>
  <si>
    <t>Casual panning assistance for Jul 10-25, 2019</t>
  </si>
  <si>
    <t>Salary - mining support</t>
  </si>
  <si>
    <t>15 panning pan for plant</t>
  </si>
  <si>
    <t>Silicon and Laminating film</t>
  </si>
  <si>
    <t>Pulvirizer spring for laboratory</t>
  </si>
  <si>
    <t>Muhamed Barigira</t>
  </si>
  <si>
    <t>SDC002002902/831</t>
  </si>
  <si>
    <t>Work permit application fees for Llene , Kiri and Ashley</t>
  </si>
  <si>
    <t>10 padlocks for mining use</t>
  </si>
  <si>
    <t>Transport facility for Visa application ,RRA</t>
  </si>
  <si>
    <t>Other Income</t>
  </si>
  <si>
    <t>Unknown</t>
  </si>
  <si>
    <t>Printer sale</t>
  </si>
  <si>
    <t>Vegetables,fruits for resident and non-resident</t>
  </si>
  <si>
    <t>5 rolls of ropes for geology</t>
  </si>
  <si>
    <t>Cleaning fee for July to Dec 2019</t>
  </si>
  <si>
    <t>Match Payment</t>
  </si>
  <si>
    <t>HAVUGIYAREMYE J.Claude</t>
  </si>
  <si>
    <t>Paint Thinner</t>
  </si>
  <si>
    <t>July 2019 production payment</t>
  </si>
  <si>
    <t>Overpayment</t>
  </si>
  <si>
    <t>Medical treatment for Eric MASEZERANO</t>
  </si>
  <si>
    <t>2 Oxygen for plant</t>
  </si>
  <si>
    <t>SDC00500146/2208</t>
  </si>
  <si>
    <t>Papyrus plants for repairing main office shed</t>
  </si>
  <si>
    <t>Mounting tires for TLB</t>
  </si>
  <si>
    <t>Trees for ladders</t>
  </si>
  <si>
    <t>Drinking water and beef saussages</t>
  </si>
  <si>
    <t>Extra Ordinary Shop Ltd</t>
  </si>
  <si>
    <t>SDC002000957/29912</t>
  </si>
  <si>
    <t>MTN Rwandacell</t>
  </si>
  <si>
    <t>Airtime for August</t>
  </si>
  <si>
    <t>SDC00800000006/35242</t>
  </si>
  <si>
    <t>July salary of Janvier Kabibi (returned)</t>
  </si>
  <si>
    <t>Scotch for office use</t>
  </si>
  <si>
    <t>Salary of NIYONZIMA J.Paul for 21st Apr to 7th May</t>
  </si>
  <si>
    <t>First aid supplies</t>
  </si>
  <si>
    <t>July salary for Marcel Iyakaremye</t>
  </si>
  <si>
    <t>Landcruiser, TLB and motorbike tire repairs</t>
  </si>
  <si>
    <t>Vegetables,fruits and oatmeal for the camp</t>
  </si>
  <si>
    <t>Didier's Boutique Ltd</t>
  </si>
  <si>
    <t>SDC005003387/6819</t>
  </si>
  <si>
    <t>Transport from kigali to musha foe Hammers</t>
  </si>
  <si>
    <t>July salary for Thomas Nsengumuremyi</t>
  </si>
  <si>
    <t>3 welding helmets,earth clamps, electrode holder for plant engineering</t>
  </si>
  <si>
    <t>Anabe Hardware Ltd</t>
  </si>
  <si>
    <t>SDC002002249/2338</t>
  </si>
  <si>
    <t>10 booklets of good received for warehouse Req#1310</t>
  </si>
  <si>
    <t>Trust Computers Ltd</t>
  </si>
  <si>
    <t>SDC003000888/4119</t>
  </si>
  <si>
    <t xml:space="preserve">Transport from kigali to musha for plates,angle iron, steel plate for plant </t>
  </si>
  <si>
    <t>1 Bottle of acetyline for plant</t>
  </si>
  <si>
    <t>SDC005001446/2222</t>
  </si>
  <si>
    <t>Nylon ropes for main office shed repairing</t>
  </si>
  <si>
    <t>Payment for sharpenning chisel at ntunga by HABINEZA Xavier</t>
  </si>
  <si>
    <t>4pairs of welding machine spares for plant</t>
  </si>
  <si>
    <t>Hatek Co. Ltd</t>
  </si>
  <si>
    <t>SDC001000846/7327</t>
  </si>
  <si>
    <t>VISA/Work permit for Johannes, Gerhard,Chris and Ashley</t>
  </si>
  <si>
    <t>2 chains for chain saw machine</t>
  </si>
  <si>
    <t>SDC001000087/7548</t>
  </si>
  <si>
    <t>Fridge for the camp (PO-3974)</t>
  </si>
  <si>
    <t>Conktd Gadgets Stores Ltd</t>
  </si>
  <si>
    <t>SDC005003345/3879</t>
  </si>
  <si>
    <t>50m rope for mining</t>
  </si>
  <si>
    <t>Drinking water and cold drinking water for visitors</t>
  </si>
  <si>
    <t>Mutuelle de sante for the families affected by Ntunga incident in January</t>
  </si>
  <si>
    <t>Alumunium foil for setting up the gap for cone crusher</t>
  </si>
  <si>
    <t>SDC005003387/6902</t>
  </si>
  <si>
    <t>11pcsof silicone for camp room extension</t>
  </si>
  <si>
    <t>SDC004000648/6684</t>
  </si>
  <si>
    <t>32 kgs of Nails for mining use</t>
  </si>
  <si>
    <t>Transport of steel from kigali to the site Req 1308 &amp; 1304</t>
  </si>
  <si>
    <t>Transport of jack hummer spares from Airport to the site</t>
  </si>
  <si>
    <t>Door handle for proposed finance office,HR and meeting room</t>
  </si>
  <si>
    <t>Richard Holiday Mmbando</t>
  </si>
  <si>
    <t>SDC004000798/669</t>
  </si>
  <si>
    <t>Transport facilitation for subcontractors who connected musha and kabare on grid</t>
  </si>
  <si>
    <t>Jerrycans and cups for supplying drinking water in the tunnel</t>
  </si>
  <si>
    <t>Cashpower for interns accommodation</t>
  </si>
  <si>
    <t>Medical treatment for Leonard</t>
  </si>
  <si>
    <t>Glue for the office</t>
  </si>
  <si>
    <t>Non-resident meal contribution for Aug 2019</t>
  </si>
  <si>
    <t>Payment of 4 casual workers for Geology (sampling) for 15days from 1st to 17th august</t>
  </si>
  <si>
    <t>Salary - upgrade &amp; laboratory</t>
  </si>
  <si>
    <t>Magerwa warehouse fee for jawplates</t>
  </si>
  <si>
    <t>2 bottles of oxygen and 1 Acyteline for plant use REQ#1349</t>
  </si>
  <si>
    <t>SDC005001446/2261</t>
  </si>
  <si>
    <t>Cashpower for the new kitchen</t>
  </si>
  <si>
    <t>Camp utilities (elec &amp; water)</t>
  </si>
  <si>
    <t>Printer sale HP Desk jet 2130</t>
  </si>
  <si>
    <t>Cecil Booyse</t>
  </si>
  <si>
    <t>bags of cement for mining and site improvement</t>
  </si>
  <si>
    <t>Repairing 2 tyres for RAC 486M</t>
  </si>
  <si>
    <t>Transport of wheelbarrows from Kigali to  Musha</t>
  </si>
  <si>
    <t>Visa work permit for Shane R. &amp; Cecil B.</t>
  </si>
  <si>
    <t>5 brooms and 2 sockets for office and camp rooms</t>
  </si>
  <si>
    <t>Trees for mining ladders</t>
  </si>
  <si>
    <t>Bush cleaning behind the main stores and geology houses</t>
  </si>
  <si>
    <t>Repairing tyres for truck and 2 vehicles</t>
  </si>
  <si>
    <t xml:space="preserve">Vegetables and fruits </t>
  </si>
  <si>
    <t>Marie Therese Niyigena</t>
  </si>
  <si>
    <t>SDC004002215/15398</t>
  </si>
  <si>
    <t>Petty cash cheque no 00553091</t>
  </si>
  <si>
    <t>Payment of casual workers for 15days at Panning and 2 days as store keeping assistance</t>
  </si>
  <si>
    <t>Transport for steel from kigali to the site (PO-4045, PO-4053)</t>
  </si>
  <si>
    <t>Export paper work facilitation ( fuel, scan )</t>
  </si>
  <si>
    <t>Plaster sand for camp walkway</t>
  </si>
  <si>
    <t>Mounting tires for SW001</t>
  </si>
  <si>
    <t>Vegetables, fruits and water</t>
  </si>
  <si>
    <t>Sale of container items</t>
  </si>
  <si>
    <t>milk,salsa and red meat for non- residence</t>
  </si>
  <si>
    <t>D-link switch,Ribbon for processing and pipes for pulverizer and accessories for compressor</t>
  </si>
  <si>
    <t>H&amp;T LE Best company Ltd
K&amp;U Hardware Co. Ltd
Electech Solutions Ltd
Quincor Ltd
Anabe Hardware Ltd
KBI Ltd</t>
  </si>
  <si>
    <t>SDC003002218/1081
SDC001000138/4278
SDC005002082/228
SDC003002942/3486
SDC002002249/2388
SDC007004409/3845</t>
  </si>
  <si>
    <t>103388386
102830057
102761984
103368434
103373097
102473512</t>
  </si>
  <si>
    <t>21-Aug-19
22-Aug-19
22-Aug-19
21-Aug-19
21-Aug-19
22-Aug-19</t>
  </si>
  <si>
    <t>5,186.44
2,745.76
2,288.14
610.17
34,322.03
823.86</t>
  </si>
  <si>
    <t>Airtime for Mr Chris Brits</t>
  </si>
  <si>
    <t>Grafts for nursery and technician fee</t>
  </si>
  <si>
    <t>Cleaning products for toilets and tunnels</t>
  </si>
  <si>
    <t>Simba Supermarket</t>
  </si>
  <si>
    <t>SDC006002072/36001</t>
  </si>
  <si>
    <t xml:space="preserve">5 ltrs of thinner and 15 paint brushes for plant </t>
  </si>
  <si>
    <t>Ginik Ltd</t>
  </si>
  <si>
    <t>SDC004004490/8876</t>
  </si>
  <si>
    <t>Traceability fee and bank charges</t>
  </si>
  <si>
    <t>Traceability costs</t>
  </si>
  <si>
    <t>Monthly security communication fo September 2019</t>
  </si>
  <si>
    <t xml:space="preserve">Water used for interns </t>
  </si>
  <si>
    <t>Storage of warehouse &amp; cargo hndling of import materials</t>
  </si>
  <si>
    <t>over deduction for the items bought by Oscar Songa</t>
  </si>
  <si>
    <t>over deduction for the items bought by Niwemuhoza Adelite</t>
  </si>
  <si>
    <t>4 pcs of clip boards for sampling dep REQ#1383</t>
  </si>
  <si>
    <t>Papeterie impex</t>
  </si>
  <si>
    <t>SDC001000149/2876</t>
  </si>
  <si>
    <t>2pcs of watering cans for the nursary accessories Req#1353</t>
  </si>
  <si>
    <t>transport cost for dumper&amp; PPE from Dubai port to musha</t>
  </si>
  <si>
    <t>fixing the tyre for PU 02</t>
  </si>
  <si>
    <t>Johann Du Preez</t>
  </si>
  <si>
    <t>Requesting money for tyre repair</t>
  </si>
  <si>
    <t>Money for 2*2m internet cable for the office</t>
  </si>
  <si>
    <t>ADVANCE Technology Ltd</t>
  </si>
  <si>
    <t>SDC005002957/1345</t>
  </si>
  <si>
    <t>payment to the Spose of Harorimana Isae as Isae's August salary</t>
  </si>
  <si>
    <t>Filler for chain saw</t>
  </si>
  <si>
    <t>VENUSTE NDIZEYE</t>
  </si>
  <si>
    <t>SDC001000087/7590</t>
  </si>
  <si>
    <t>Non-resident meal contribution for Sept 2019</t>
  </si>
  <si>
    <t>vegetables and fruits from 06-09-2019 to 13-09-2019</t>
  </si>
  <si>
    <t>Airport parking fee to pick up the vacum machine</t>
  </si>
  <si>
    <r>
      <t xml:space="preserve">Petty cash top up cheque </t>
    </r>
    <r>
      <rPr>
        <i/>
        <sz val="11"/>
        <color theme="1"/>
        <rFont val="Calibri"/>
        <family val="2"/>
        <scheme val="minor"/>
      </rPr>
      <t>#00553103</t>
    </r>
  </si>
  <si>
    <t>Trees for ladders for underground and drinking water at musha tunnel</t>
  </si>
  <si>
    <t>15 days salary of casual for sampling team assistance (from 21st Aug to 6th Sept)</t>
  </si>
  <si>
    <t>15 days salary of casual for sampling team (from 19th Aug to 4th Sep)</t>
  </si>
  <si>
    <t>15 days salary of casual for panning team (from 24th Aug to 8th Sept)</t>
  </si>
  <si>
    <t>Salary - Processing</t>
  </si>
  <si>
    <t>3 tyres for repairing trucks</t>
  </si>
  <si>
    <t>Tyre repair for double cabin</t>
  </si>
  <si>
    <t>Facilitation to medical care for injured employee ( Gakwerere Leonard) and cleaning at MUP tailings dam for visitors preparation</t>
  </si>
  <si>
    <t>Transport of Drums of engine oil for yellow machine from kigali to musha (PO-4083)</t>
  </si>
  <si>
    <t>Earth moving equipment transportation</t>
  </si>
  <si>
    <t>Kitchen groceries</t>
  </si>
  <si>
    <t>Sales of container items</t>
  </si>
  <si>
    <t>Bed sheet sale from container</t>
  </si>
  <si>
    <t>Vegetables, fruits (for one week) and water for visitors</t>
  </si>
  <si>
    <t>Milk and Eggs for one week</t>
  </si>
  <si>
    <t>D-link  for the office REQ#1478</t>
  </si>
  <si>
    <t>FREEDOM MOBILE STORES LTD</t>
  </si>
  <si>
    <t>SDC005003083/2087</t>
  </si>
  <si>
    <t xml:space="preserve">New horse pipe for TLB  </t>
  </si>
  <si>
    <t xml:space="preserve">ABDOU SPARE PARTS LTD </t>
  </si>
  <si>
    <t>SDC005006338/767</t>
  </si>
  <si>
    <t>Transport for kalisa who to go to declare vehicle accident from office to victoria motors</t>
  </si>
  <si>
    <t>Travel - taxi's</t>
  </si>
  <si>
    <t>Transport facilitation for the technician who fix  the internet</t>
  </si>
  <si>
    <t>380 jerycans  used for dust suppression and drinking at musha tunnel</t>
  </si>
  <si>
    <t>Timber washing servise and fabrication of table drawers for Security Manager office</t>
  </si>
  <si>
    <t>Airport parking fee to pick up the impeller  on 17/09/2019</t>
  </si>
  <si>
    <t>purchasing VPS (600 VA) for router in the office Req#1478</t>
  </si>
  <si>
    <t>purchasing and loading vegetables and fruits for one week from 19 to 26 Sept 2019</t>
  </si>
  <si>
    <t>drinking milk for mixing concentrate team on 21st sept 2019</t>
  </si>
  <si>
    <t>paying transport of 80 jack hammers for mining from airport to musha PO-3962</t>
  </si>
  <si>
    <t>Internet router (Wireless Access Point) for the offices</t>
  </si>
  <si>
    <t>Hope line sport</t>
  </si>
  <si>
    <t>SDC003001837/1653</t>
  </si>
  <si>
    <t>7627.12</t>
  </si>
  <si>
    <t>Airtime for EBM Machine</t>
  </si>
  <si>
    <t>electricity and water for the interns</t>
  </si>
  <si>
    <t xml:space="preserve">drinking water </t>
  </si>
  <si>
    <t>Marie therese niyigena/Fly  Investment LTD</t>
  </si>
  <si>
    <t>SDC004002215/16316,SDC007008285/640</t>
  </si>
  <si>
    <t>Petty cash top up cheque #00553109</t>
  </si>
  <si>
    <t>Truck which has brought steel PO-4126/ PO-4125 from Kigali to musha</t>
  </si>
  <si>
    <t>processing plant maintenance</t>
  </si>
  <si>
    <t>Communication fees for security manager, Deputy security manager ans 7 supervisors</t>
  </si>
  <si>
    <t>Vegetables,fruits and water for one week</t>
  </si>
  <si>
    <t>Marie therese Niyigena</t>
  </si>
  <si>
    <t>SDC 004002215/16497</t>
  </si>
  <si>
    <t>Transport facilitation fees for export paper work findings on 23rd Sept 2019</t>
  </si>
  <si>
    <t>Annual motor vehicle inspection fees for SW0 from 23rd Sept 2019 to 24th Sept 2020</t>
  </si>
  <si>
    <t>lunch cost while going to kigali to withdraw money for petty cash</t>
  </si>
  <si>
    <t>Medical treatment fee for Mwongereza Jean de Dieu accident</t>
  </si>
  <si>
    <t>Sampling team from 5Sept to 21Sept and from 9Sept to 25Sept, And panning team from 9Sept to 23Sept</t>
  </si>
  <si>
    <t>medical treatment for Jackson for the accident at work</t>
  </si>
  <si>
    <t>First aid essentials</t>
  </si>
  <si>
    <t>paying truck which has brought steel plate,chanel and flat from kigali to musha PO-4142</t>
  </si>
  <si>
    <t>Magerwa invoice (ware house) PO-4088</t>
  </si>
  <si>
    <t>*Code</t>
  </si>
  <si>
    <t>*Name</t>
  </si>
  <si>
    <t>*Type</t>
  </si>
  <si>
    <t>Sales - tin</t>
  </si>
  <si>
    <t>Sales</t>
  </si>
  <si>
    <t>Royalties - tin (4%)</t>
  </si>
  <si>
    <t>Sales - Tantalum</t>
  </si>
  <si>
    <t>Royalties - Tantalum (4%)</t>
  </si>
  <si>
    <t>Direct Costs</t>
  </si>
  <si>
    <t>Export inspection &amp; analysis</t>
  </si>
  <si>
    <t>Management fees - Rwanda Operations</t>
  </si>
  <si>
    <t>Mining team meals</t>
  </si>
  <si>
    <t>Mining consultants (operations)</t>
  </si>
  <si>
    <t>Mining fuel</t>
  </si>
  <si>
    <t>Mining electricity</t>
  </si>
  <si>
    <t>Equipment rental for mining ops</t>
  </si>
  <si>
    <t>Mining equipment maintenance</t>
  </si>
  <si>
    <t>Mining - crop/relocation compensation</t>
  </si>
  <si>
    <t>Artisanal co-operative purchases - tin</t>
  </si>
  <si>
    <t>Artisanal co-operative purchases - tantalum</t>
  </si>
  <si>
    <t>Artisanal co-operative fixed costs</t>
  </si>
  <si>
    <t>Mining co-op - development metres</t>
  </si>
  <si>
    <t>Mining co-op other costs</t>
  </si>
  <si>
    <t>Salary - earth moving equipment</t>
  </si>
  <si>
    <t>Fuel - EXC</t>
  </si>
  <si>
    <t>Fuel - FEL</t>
  </si>
  <si>
    <t>Fuel - TLB</t>
  </si>
  <si>
    <t>Fuel - DZR</t>
  </si>
  <si>
    <t>Fuel - Trucks</t>
  </si>
  <si>
    <t>Earth moving equipment rental</t>
  </si>
  <si>
    <t>Earth moving equipment insurance/tax/licence</t>
  </si>
  <si>
    <t>Processing team meals</t>
  </si>
  <si>
    <t>Processing fuel (genset)</t>
  </si>
  <si>
    <t>Processing electricity</t>
  </si>
  <si>
    <t>Processing equipment rental</t>
  </si>
  <si>
    <t>Laboratory equipment rental</t>
  </si>
  <si>
    <t>Mine sampling &amp; assays</t>
  </si>
  <si>
    <t>Laboratory equipment purchases</t>
  </si>
  <si>
    <t>Drums/packaging for export</t>
  </si>
  <si>
    <t>Salary - Maintenance</t>
  </si>
  <si>
    <t>Maintenance contractors (personnel)</t>
  </si>
  <si>
    <t>Maintenance team meals</t>
  </si>
  <si>
    <t>Salary - construction</t>
  </si>
  <si>
    <t>Construction team meals</t>
  </si>
  <si>
    <t>Salary - HSE</t>
  </si>
  <si>
    <t>EH&amp;S consultants - operations</t>
  </si>
  <si>
    <t>PPE</t>
  </si>
  <si>
    <t>Rehabilitation costs</t>
  </si>
  <si>
    <t>Expense</t>
  </si>
  <si>
    <t>Light vehicle rental</t>
  </si>
  <si>
    <t>Vehicle insurance &amp; tax</t>
  </si>
  <si>
    <t>Travel - air fare</t>
  </si>
  <si>
    <t>Travel - hotels &amp; subsistence</t>
  </si>
  <si>
    <t>Salary - Camp</t>
  </si>
  <si>
    <t>Admin team meals</t>
  </si>
  <si>
    <t>Internet costs</t>
  </si>
  <si>
    <t>Subscriptions</t>
  </si>
  <si>
    <t>IT costs</t>
  </si>
  <si>
    <t>Office rental</t>
  </si>
  <si>
    <t>Salary - finance &amp; administration</t>
  </si>
  <si>
    <t>Occupational health assessment</t>
  </si>
  <si>
    <t>Staff training</t>
  </si>
  <si>
    <t>Staff entertaining</t>
  </si>
  <si>
    <t>Professional memberships</t>
  </si>
  <si>
    <t>HR consultants &amp; recruitment fees</t>
  </si>
  <si>
    <t>Relocation costs</t>
  </si>
  <si>
    <t>Legal fees</t>
  </si>
  <si>
    <t>Audit fees</t>
  </si>
  <si>
    <t>Accounting &amp; tax consultancy</t>
  </si>
  <si>
    <t>Insurance costs</t>
  </si>
  <si>
    <t>Bank charges</t>
  </si>
  <si>
    <t>Salary - Security</t>
  </si>
  <si>
    <t>Security consultants</t>
  </si>
  <si>
    <t>Security consumables</t>
  </si>
  <si>
    <t>Salary - exploration</t>
  </si>
  <si>
    <t>Exploration labour meals</t>
  </si>
  <si>
    <t>Diamond Drilling costs</t>
  </si>
  <si>
    <t>RC drilling costs</t>
  </si>
  <si>
    <t>Aircore drilling costs</t>
  </si>
  <si>
    <t>Sonic Drilling costs</t>
  </si>
  <si>
    <t>Drilling fuel</t>
  </si>
  <si>
    <t>Drill pad preparation</t>
  </si>
  <si>
    <t>Assaying</t>
  </si>
  <si>
    <t>Surface Sampling</t>
  </si>
  <si>
    <t>Surveying (exploration)</t>
  </si>
  <si>
    <t>Sample Shipment</t>
  </si>
  <si>
    <t>Exploration Consumables</t>
  </si>
  <si>
    <t>Exploration equipment</t>
  </si>
  <si>
    <t>Geological consultants</t>
  </si>
  <si>
    <t>Geophysics</t>
  </si>
  <si>
    <t>Exploration external data purchase</t>
  </si>
  <si>
    <t>Compensation - exploration</t>
  </si>
  <si>
    <t>Surface rent</t>
  </si>
  <si>
    <t>Licence and permit costs</t>
  </si>
  <si>
    <t>Salary - evaluation</t>
  </si>
  <si>
    <t>FS/study consultants</t>
  </si>
  <si>
    <t>ESIA costs</t>
  </si>
  <si>
    <t>Mining study consultants</t>
  </si>
  <si>
    <t>Metallurgy</t>
  </si>
  <si>
    <t>Geotechnical</t>
  </si>
  <si>
    <t>Hydrology</t>
  </si>
  <si>
    <t>Bank Revaluations</t>
  </si>
  <si>
    <t>Unrealised Currency Gains</t>
  </si>
  <si>
    <t>Unrealized Currency Gains</t>
  </si>
  <si>
    <t>Realised Currency Gains</t>
  </si>
  <si>
    <t>Realized Currency Gains</t>
  </si>
  <si>
    <t>Debt settlement loss/(gain)</t>
  </si>
  <si>
    <t>Profit/(loss) on sale of fixed assets</t>
  </si>
  <si>
    <t>Interest received - Bank</t>
  </si>
  <si>
    <t>Interest Received - Related Party</t>
  </si>
  <si>
    <t>Interest Received - intra-group</t>
  </si>
  <si>
    <t>Interest paid - external</t>
  </si>
  <si>
    <t>Interest Paid - Rwanda Revenue Authorities</t>
  </si>
  <si>
    <t>Interest Paid - Related Parties</t>
  </si>
  <si>
    <t>Interest Paid - intra-group</t>
  </si>
  <si>
    <t>Corporate tax</t>
  </si>
  <si>
    <t>Irrecoverable VAT</t>
  </si>
  <si>
    <t>Custom fees</t>
  </si>
  <si>
    <t>Penalties - Rwanda Revenue Authorities</t>
  </si>
  <si>
    <t>2017 Audit Journal Suspense Account</t>
  </si>
  <si>
    <t>Depreciation - Plant &amp; Machinery</t>
  </si>
  <si>
    <t>Depreciation</t>
  </si>
  <si>
    <t>Depreciation - motor vehicles</t>
  </si>
  <si>
    <t>Depreciation - office equipment</t>
  </si>
  <si>
    <t>Depreciation - site facilities</t>
  </si>
  <si>
    <t>Capitalisation of E&amp;E costs</t>
  </si>
  <si>
    <t>Overhead</t>
  </si>
  <si>
    <t>E&amp;E - Mining Licence</t>
  </si>
  <si>
    <t>Non-Current Asset</t>
  </si>
  <si>
    <t>E&amp;E - historic capitalised costs</t>
  </si>
  <si>
    <t>E&amp;E - capitalised rehab liability</t>
  </si>
  <si>
    <t>E&amp;E - capitalised depreciation</t>
  </si>
  <si>
    <t>TFA cost - Vehicles</t>
  </si>
  <si>
    <t>Fixed Asset</t>
  </si>
  <si>
    <t>TFA cost - office equipment</t>
  </si>
  <si>
    <t>TFA cost - site facilities</t>
  </si>
  <si>
    <t>TFA cost - Musha Valley Plant</t>
  </si>
  <si>
    <t>TFA cost - plant &amp; machinery other</t>
  </si>
  <si>
    <t>TFA Depreciation - Vehicles</t>
  </si>
  <si>
    <t>TFA Depreciation - office equipment</t>
  </si>
  <si>
    <t>TFA Depreciation - site facilities</t>
  </si>
  <si>
    <t>TFA Depreciation - Musha Valley Plant</t>
  </si>
  <si>
    <t>TFA Depreciation - plant &amp; machinery other</t>
  </si>
  <si>
    <t>Accounts Receivable</t>
  </si>
  <si>
    <t>Deposits paid</t>
  </si>
  <si>
    <t>Current Asset</t>
  </si>
  <si>
    <t>ALS Chemex control account</t>
  </si>
  <si>
    <t>Prepayments</t>
  </si>
  <si>
    <t>Accrued income</t>
  </si>
  <si>
    <t>VAT Control Account</t>
  </si>
  <si>
    <t>Sales Tax</t>
  </si>
  <si>
    <t>VAT "accruals"</t>
  </si>
  <si>
    <t>Reverse VAT Charge - Principal Debt</t>
  </si>
  <si>
    <t>Reverse VAT Charge - Accruals</t>
  </si>
  <si>
    <t>Sundry Creditor - RRA - Reverse VAT Charge - Penalties</t>
  </si>
  <si>
    <t>Sundry Creditor - RRA - Reverse VAT Charge - Interest</t>
  </si>
  <si>
    <t>Historical Adjustment</t>
  </si>
  <si>
    <t>Rounding</t>
  </si>
  <si>
    <t>Tracking Transfers</t>
  </si>
  <si>
    <t>Tracking</t>
  </si>
  <si>
    <t>Inventory - Fuel</t>
  </si>
  <si>
    <t>Inventory</t>
  </si>
  <si>
    <t>Inventory - Safety PPE</t>
  </si>
  <si>
    <t>Inventory - Office Supplies</t>
  </si>
  <si>
    <t>Inventory - Maintenance spares</t>
  </si>
  <si>
    <t>Inventory - Tin</t>
  </si>
  <si>
    <t>Inventory Cassiterite</t>
  </si>
  <si>
    <t>PRR Access Bank RWF account</t>
  </si>
  <si>
    <t>Bank</t>
  </si>
  <si>
    <t>PRR Access Bank USD account</t>
  </si>
  <si>
    <t>RWF card account</t>
  </si>
  <si>
    <t>PRR Petty cash - RWF</t>
  </si>
  <si>
    <t>PRR Cogebanque Reserve Fund account</t>
  </si>
  <si>
    <t>PRR Cogebanque Rehabilitation Bond account</t>
  </si>
  <si>
    <t>Rehabilitation Bond - Top Up</t>
  </si>
  <si>
    <t>Other Payable: Rehabilitation Bond</t>
  </si>
  <si>
    <t>Reserve Fund Top up</t>
  </si>
  <si>
    <t>Accrual: Reserve Fund Top Up</t>
  </si>
  <si>
    <t>Accounts Payable</t>
  </si>
  <si>
    <t>Royalty control account</t>
  </si>
  <si>
    <t>Current Liability</t>
  </si>
  <si>
    <t>WHT Control Account (15%)</t>
  </si>
  <si>
    <t>WHT Control Account (12%)</t>
  </si>
  <si>
    <t>WHT Control Account (10%)</t>
  </si>
  <si>
    <t>Withholding Taxes Due - Accruals</t>
  </si>
  <si>
    <t>WHT penalties and interest accrual</t>
  </si>
  <si>
    <t>Corporate Tax Control Account</t>
  </si>
  <si>
    <t>Payroll taxes control account</t>
  </si>
  <si>
    <t>Payroll tax arrears</t>
  </si>
  <si>
    <t>Salary Control Account</t>
  </si>
  <si>
    <t>Payroll arrears</t>
  </si>
  <si>
    <t>Unpaid Expense Claims</t>
  </si>
  <si>
    <t>Wages Payable</t>
  </si>
  <si>
    <t>Sundry Creditors - Mbaga</t>
  </si>
  <si>
    <t>Sundry creditors - Baylis</t>
  </si>
  <si>
    <t>Accruals</t>
  </si>
  <si>
    <t>Suspense/Clearing Account</t>
  </si>
  <si>
    <t>Liability</t>
  </si>
  <si>
    <t>Environmental rehabilitation liability</t>
  </si>
  <si>
    <t>Non-current Liability</t>
  </si>
  <si>
    <t>Shareholders loan - Piran Exploration &amp; Mining (Cash Calls)</t>
  </si>
  <si>
    <t>Shareholders loan - Piran Exploration &amp; Mining (Payments)</t>
  </si>
  <si>
    <t>Shareholders loan - Piran Exploration &amp; Mining - Interest Payable</t>
  </si>
  <si>
    <t>Loan PEML-PRR (Initial share capital)</t>
  </si>
  <si>
    <t>Loan PRL-PRR</t>
  </si>
  <si>
    <t>Share Capital</t>
  </si>
  <si>
    <t>Equity</t>
  </si>
  <si>
    <t>Retained Earnings</t>
  </si>
  <si>
    <t>Match payment</t>
  </si>
  <si>
    <t>Date:</t>
  </si>
  <si>
    <t>Qty</t>
  </si>
  <si>
    <t>Denomination</t>
  </si>
  <si>
    <t>Amount</t>
  </si>
  <si>
    <t>CASH TRANSFER REQUEST</t>
  </si>
  <si>
    <t>Payment To</t>
  </si>
  <si>
    <t>Petty Cash - RWF</t>
  </si>
  <si>
    <t>Purpose</t>
  </si>
  <si>
    <t>Cash Estimate:</t>
  </si>
  <si>
    <t>Other payment</t>
  </si>
  <si>
    <t>Total</t>
  </si>
  <si>
    <t>Cash required</t>
  </si>
  <si>
    <t>Requested By:</t>
  </si>
  <si>
    <t>Approved By:</t>
  </si>
  <si>
    <t>Airport parking fees</t>
  </si>
  <si>
    <t>3Pcs of V-Belt SPB 2240 for plant use</t>
  </si>
  <si>
    <t>25Ltrs of whit paint for underground mining Req#1408</t>
  </si>
  <si>
    <t>Paying the truck which brought tubes,Angle and plates for plant from kigali to musha PO-4149</t>
  </si>
  <si>
    <t>Buying vegetables ,fruits, and drinking water fo one week from 2nd to 9th Oct 2019</t>
  </si>
  <si>
    <t>Water used at musha tunnel from 16th to 22nd Sep 2019</t>
  </si>
  <si>
    <t>Self tapping screw for winch and jack hammers</t>
  </si>
  <si>
    <t>construction of houses in musha sector for vulnerable people to be deducted from staff salary</t>
  </si>
  <si>
    <t>#244 Eric Bizumuremyi_ Paid as operative should be net salary 99837 and paid 50571,Diff 49265rwf</t>
  </si>
  <si>
    <t>Digging 600 holes @20rwf each for tree planting at muhogoto site</t>
  </si>
  <si>
    <t>Laminating papers</t>
  </si>
  <si>
    <t xml:space="preserve">Police inspection of Swo1 </t>
  </si>
  <si>
    <t>15 days payment for sampling team casuals from 21st to 6th oct</t>
  </si>
  <si>
    <t>Company phone and sim card</t>
  </si>
  <si>
    <t>Vegetables, fruits and drinking water from 9/10 to 16/10/2019</t>
  </si>
  <si>
    <t>Transport of 200 jack hammers and spares from kigali to musha</t>
  </si>
  <si>
    <t>Non camp resident meal contribution for october</t>
  </si>
  <si>
    <t>Drinking water at musha tunnel for 2 weeks from 23rd sept to 6th oct</t>
  </si>
  <si>
    <t>15 days payment for sampling team casuals from 26th to 12th october</t>
  </si>
  <si>
    <t>1Set of Highlighters for office use Req# 1438</t>
  </si>
  <si>
    <t>Fuse for air conditioner in the rooms Req# 1425</t>
  </si>
  <si>
    <t>Thinner for cone drums Req# 1435</t>
  </si>
  <si>
    <t>Fuel ( collecting laptop from mary,RMB Q3 hard copy reporting, RRA VAT refund follow-up, Gorilla</t>
  </si>
  <si>
    <t>HABIMANA Gilbert</t>
  </si>
  <si>
    <t>INAL Trading LTD</t>
  </si>
  <si>
    <t>SDC006002280</t>
  </si>
  <si>
    <t>money for paying nails that used to construct a shade for the second exit</t>
  </si>
  <si>
    <t>BROTI LTD</t>
  </si>
  <si>
    <t>SDC003002097</t>
  </si>
  <si>
    <t>Airport parking fees to collect PO-4063</t>
  </si>
  <si>
    <t>repairing and painting  Sw 001</t>
  </si>
  <si>
    <t>MEGISHA</t>
  </si>
  <si>
    <t>SDC007018075/8</t>
  </si>
  <si>
    <t>15/10/2019</t>
  </si>
  <si>
    <t>petty cash top up from cash card</t>
  </si>
  <si>
    <t>Mounting The TLB Tyres on the rims</t>
  </si>
  <si>
    <t>20kgs of Gas for Lab</t>
  </si>
  <si>
    <t>petty cash top up for week 3&amp;4 october 2019 Cheque#00553117</t>
  </si>
  <si>
    <t>vegetables,fruits,drinking water and eggs for one week</t>
  </si>
  <si>
    <t>Airport parking fees to collect PO-4088</t>
  </si>
  <si>
    <t>Warehouse at Borolle for 200 jack hammers and spares</t>
  </si>
  <si>
    <t>fixing the Pipes for TLB</t>
  </si>
  <si>
    <t>Fuel for going to Kigali  RRA,DHL and Airtel</t>
  </si>
  <si>
    <t>ventillation pipes payment (Locally made) for mining</t>
  </si>
  <si>
    <t xml:space="preserve">2 bottles of oxygen for plant use </t>
  </si>
  <si>
    <t>transport of goods at airport  for po_4094&amp;po-4061</t>
  </si>
  <si>
    <t>Water used at musha tunnel for 2 weeks from 7th to 19th October 2019</t>
  </si>
  <si>
    <t>Cleaning materials (cleaning powder,Quiroline  for toilets)</t>
  </si>
  <si>
    <t>Vegetables,fruits,eggs and water for one week from 23rd to 30/10/2019</t>
  </si>
  <si>
    <t>vegetables seeds (carrots 50gs, aubergine 50gs and onions for setting up the nursary bed</t>
  </si>
  <si>
    <t>Transport fees (fuel) to RRA,RMB and UBUMWE GRAND HOTEL</t>
  </si>
  <si>
    <t>15 days payment for sampling team casuals from 8th oct to 24th oct 2019</t>
  </si>
  <si>
    <t>15 days casuals for nuggets picking fom 11th October to 25th October</t>
  </si>
  <si>
    <t xml:space="preserve">Visa fees for (Chris,Jan,Izak&amp;AShley </t>
  </si>
  <si>
    <t>Chain Saw- Chain 800mm for surface Req# 1502</t>
  </si>
  <si>
    <t>Airtime for Chris Brits (November)</t>
  </si>
  <si>
    <t>15 dys casuale workers sampling team from 14th Oct to 30th Oct 201</t>
  </si>
  <si>
    <t>Vegetables,fruits and drinking water for one week ffom 30thOct to 6th Nov</t>
  </si>
  <si>
    <t>Lifting the pump to be repaired for plant use</t>
  </si>
  <si>
    <t>Habimana Gilbert</t>
  </si>
  <si>
    <t xml:space="preserve">mouse for the office laptop </t>
  </si>
  <si>
    <t>18/10/2019</t>
  </si>
  <si>
    <t xml:space="preserve">Fly Investment LTD
Inal Trading LTD
</t>
  </si>
  <si>
    <t xml:space="preserve">SDC007008285/695
SDC006002280/224
</t>
  </si>
  <si>
    <t xml:space="preserve">103294146
109044658
</t>
  </si>
  <si>
    <t xml:space="preserve">18/10/2019
18/10/2019
</t>
  </si>
  <si>
    <t xml:space="preserve">427.12
762.71
</t>
  </si>
  <si>
    <t xml:space="preserve">Bollore transport and Logistics rwanda
Bollore transport and Logistics rwanda
</t>
  </si>
  <si>
    <t xml:space="preserve">SDC007010957/136
SDC007010957/139
</t>
  </si>
  <si>
    <t xml:space="preserve">100024935
100024935
</t>
  </si>
  <si>
    <t xml:space="preserve">10/10/2019
10/10/2019
</t>
  </si>
  <si>
    <t xml:space="preserve">25009.02
1254.66
</t>
  </si>
  <si>
    <t>Abdou Spaire Parts LTD</t>
  </si>
  <si>
    <t>SDC005006338</t>
  </si>
  <si>
    <t>SDC005001446/2483</t>
  </si>
  <si>
    <t>22/10/2019</t>
  </si>
  <si>
    <t>Transport for wheelbarrows from kigali to musha for mining</t>
  </si>
  <si>
    <t>Communication fees for security manager, Deputy security manager ans 7 supervisors for October 2019</t>
  </si>
  <si>
    <t>INAL TRADING LTD</t>
  </si>
  <si>
    <t>SDC006002280/302</t>
  </si>
  <si>
    <t>25/10/2019</t>
  </si>
  <si>
    <t>SDC001000087/7676</t>
  </si>
  <si>
    <t>30/10/2019</t>
  </si>
  <si>
    <t xml:space="preserve">IYAN INVESTMENT CO LTD
Inal Trading LTD
</t>
  </si>
  <si>
    <t xml:space="preserve">SDC005005718/4117
SDC006002280/363
</t>
  </si>
  <si>
    <t xml:space="preserve">107161942
109044658
</t>
  </si>
  <si>
    <t xml:space="preserve">31/10/2019
31/10/2019
</t>
  </si>
  <si>
    <t xml:space="preserve">762.71
1525.42
</t>
  </si>
  <si>
    <t>Transport cost for jack hammer spares from kigali to musha</t>
  </si>
  <si>
    <t>cash receved from items in the container (Rectangular tray and bed sheets)</t>
  </si>
  <si>
    <t>3/4 55mm socket driver for plant vibrating screen motor Req#1509</t>
  </si>
  <si>
    <t>Scrap sale - 6500kg x RWF300/kg</t>
  </si>
  <si>
    <t>753 jerrycans of Water used at musha tunnel and first aid materials</t>
  </si>
  <si>
    <t>Public clearing tax fees and trading licence fees</t>
  </si>
  <si>
    <t>Visa application for Gherardus Brits and fuel for transport</t>
  </si>
  <si>
    <t>Vehicle inspection appointment for Renault truck</t>
  </si>
  <si>
    <t>payment of leave days balance for Twagirayezu Innocent</t>
  </si>
  <si>
    <t>Truck wash &amp; parking fee for police inspection of truck 01</t>
  </si>
  <si>
    <t>Non camp resident meal contribution for November</t>
  </si>
  <si>
    <t>vegetables and fruits for one week from 11/11 to 18/11/2019</t>
  </si>
  <si>
    <t>Adapter for office laptop</t>
  </si>
  <si>
    <t>bank charges on public clearing &amp; trading licence</t>
  </si>
  <si>
    <t>Second visit to vehicle inspection for Renault Truck</t>
  </si>
  <si>
    <t>petty cash top up for week 3&amp;4 November 2019 Cheque#00553122</t>
  </si>
  <si>
    <t>15 dys casual workers sampling team from 25th Oct to 11th Nov2019</t>
  </si>
  <si>
    <t>repair of too tyres for mining car</t>
  </si>
  <si>
    <t>Airport parking fees to pick up vibrating motor</t>
  </si>
  <si>
    <t>Two matresses and bed sale</t>
  </si>
  <si>
    <t>Renting the Garage to adjust and release the break for TR01</t>
  </si>
  <si>
    <t>1 Length 6m steel pipe for whellbarrows fixing Req#1504</t>
  </si>
  <si>
    <t>2 Pcs of spanners for whellbarrows fixing Req#1504</t>
  </si>
  <si>
    <t>Flash for the office use</t>
  </si>
  <si>
    <t>One truck of organic manure  and pesticides for kitchen garden</t>
  </si>
  <si>
    <t>Cleaning equipments for musha tunnel</t>
  </si>
  <si>
    <t>ventillation pipes for mining</t>
  </si>
  <si>
    <t>water used at the portal from 04/11/2019</t>
  </si>
  <si>
    <t>Drinks for the camp Residence</t>
  </si>
  <si>
    <t>Transport cost for cone crusher spares from airport to musha for plant use</t>
  </si>
  <si>
    <t>Airtime for Jan Benzuidenhout for November 2019</t>
  </si>
  <si>
    <t>fixing the purvariser tube for lab</t>
  </si>
  <si>
    <t>15 days payment for 9 nugget picking casuals from 28th oct to 17th Nov 2019</t>
  </si>
  <si>
    <t>15 days payment for casuals in sampling team from 31st Oct to 16th Nov 2019</t>
  </si>
  <si>
    <t>6 days payment for casuals in sampling team from 11th to 16th Nov 2019</t>
  </si>
  <si>
    <t>vegetables,fruits, water and beef sausages for one week from 18th to 25th Nov 2019</t>
  </si>
  <si>
    <t>2 pcs of chain of harksaw for the plant</t>
  </si>
  <si>
    <t>Kitche utencils (Tea cups) and drinking water</t>
  </si>
  <si>
    <t>Mandela Ntampaka</t>
  </si>
  <si>
    <t>mandela Ntampaka</t>
  </si>
  <si>
    <t>Soft frinks and beer for the camp resident</t>
  </si>
  <si>
    <t>money collected from drinks for the camp resident</t>
  </si>
  <si>
    <t>Non camp resident meal contribution for November ( additional half payment for new employee)</t>
  </si>
  <si>
    <t>2 padlocks for petrol for ware house use, Req#1552</t>
  </si>
  <si>
    <t>Medical treatment for Anastasie</t>
  </si>
  <si>
    <t>Fuel (transport to attend ITSCI,RMB,RMA Trainings at Rwamagana</t>
  </si>
  <si>
    <t>Food for the team mixed the TIN concentrates ready for shipment</t>
  </si>
  <si>
    <t>Airport parking fees for pick up of jack hummer spares</t>
  </si>
  <si>
    <t>payment of 20 panners (casuals) who worked at plant from 12th to 23rd Nov 2019</t>
  </si>
  <si>
    <t>Requesting money for 10 pcs of bulbs for mining warehouse Req# 1505</t>
  </si>
  <si>
    <t>Money used for fixing 2 batteries for TLB Req# 1554</t>
  </si>
  <si>
    <t>Transport fee for cone spares, pump spares &amp; conveyor belt</t>
  </si>
  <si>
    <t>Pipe fittings for Gold Kacha for plant use</t>
  </si>
  <si>
    <t>Money for buying vegetables and meat for 4 days</t>
  </si>
  <si>
    <t>bank charges</t>
  </si>
  <si>
    <t>Electrical socket for office and Accommodation (Replace south African  socket)</t>
  </si>
  <si>
    <t>Transport cost for MS plates for crusher PO-4243</t>
  </si>
  <si>
    <t>water used at musha tunnel 715 jerycans @ 20rwf</t>
  </si>
  <si>
    <t>Fruits,vegetables,water and milk for Resident and non resident from 3rd to 13th Dec 2019</t>
  </si>
  <si>
    <t>money collected from drinks for the camp resident Nov 2019</t>
  </si>
  <si>
    <t>15 Days payment for casuals for Nugget picking from 18th Nov to 4th Dec 2019</t>
  </si>
  <si>
    <t>Non camp resident meal contribution for December</t>
  </si>
  <si>
    <t>Money for 1pc of Alcohol Test</t>
  </si>
  <si>
    <t>money for 1 pc of Scale (20kg) for stock use</t>
  </si>
  <si>
    <t>Money for one bag for surveying machine</t>
  </si>
  <si>
    <t>Land cruiser Tyre repair and lunch</t>
  </si>
  <si>
    <t>Scrap Sale 417kg@ 200Rwf/kg+5940@250Rwf/kg</t>
  </si>
  <si>
    <t>Repair of EBM Machine</t>
  </si>
  <si>
    <t>Sale of various items</t>
  </si>
  <si>
    <t>Medecine for GM</t>
  </si>
  <si>
    <t>Airtime and flash disk for EBM machine</t>
  </si>
  <si>
    <t>Airport parking fees pump spares PO-4206</t>
  </si>
  <si>
    <t>1pc of glue and 1/2 bag of cement for repairing the office floors and chairs</t>
  </si>
  <si>
    <t>ventillation pipes</t>
  </si>
  <si>
    <t>Money to buy fertiliser for vegetables for the camp nursery bed</t>
  </si>
  <si>
    <t>Money for buying vegetables, fruits,drinking water,beef sausage and charcal from 12 to 19/12/2019</t>
  </si>
  <si>
    <t>Water used at musha tunnel for 2 weeks 764 Jerycan @20rwf</t>
  </si>
  <si>
    <t>Kaspersky internet security payment for july 2019</t>
  </si>
  <si>
    <t>Transport (Truck) Rental from SDV port to musha to deliver PPE and 2 Jack Hammers</t>
  </si>
  <si>
    <t>Transport fee for Oil,Steel plates from Kigali to musha</t>
  </si>
  <si>
    <t>Airport parking fee,Airtime for Ronald fro Dec,Meals t for Oligene,Ronald and Llene</t>
  </si>
  <si>
    <t>Money rto buy 4pcs of hoe and 24 pcs of wooden handle for mining</t>
  </si>
  <si>
    <t>Drinking water,Bisweet and transport</t>
  </si>
  <si>
    <t>VISA/Work permit application for Ronald</t>
  </si>
  <si>
    <t>Albert Musabwa</t>
  </si>
  <si>
    <t>Money to fix the tyre</t>
  </si>
  <si>
    <t>First aid essentials,whistles for winch operators and cleaning materials</t>
  </si>
  <si>
    <t>Communication fees for security manager, Deputy security manager and 7 supervisors for Dec 2019</t>
  </si>
  <si>
    <t>money for buying Vegetables and fruits from 19 to 24/12/2019</t>
  </si>
  <si>
    <t xml:space="preserve">Money for paying the truck which brings pipes,drum of Gear oil,Drum of EP 3for EME and LV spares </t>
  </si>
  <si>
    <t>Cash for cleaning glasses at the fence for one day</t>
  </si>
  <si>
    <t>money to pay casual glass cutter in the camp for 2 weeks.</t>
  </si>
  <si>
    <t>Submission&amp;collection of Ronald's visa/work permit (fuel)</t>
  </si>
  <si>
    <t>Money to buy vegetables and fruits from 2/1/2020 to 3/1/2020</t>
  </si>
  <si>
    <t>Communication fees for security manager, Deputy security manager and 7 supervisors for Jan 2020</t>
  </si>
  <si>
    <t>1 Bag of cement for fuel Tank base Req#1594</t>
  </si>
  <si>
    <t>NSENGIMANA Ernest</t>
  </si>
  <si>
    <t>5 days payment for 2 casuals who helped in Lab team in arranging samples for christmass Leave</t>
  </si>
  <si>
    <t>Money for 3pcs of padlocks for mining</t>
  </si>
  <si>
    <t>Money for  23 casuals assisted in nugget picking&amp;Panning from Dec 5 to Dec 21</t>
  </si>
  <si>
    <t>Payment for water used at musha tunnel from 16-24 Dec 2019</t>
  </si>
  <si>
    <t xml:space="preserve">Dec Fridge Contribution for the camp resident and Non Resident </t>
  </si>
  <si>
    <t>NTABANA Valens</t>
  </si>
  <si>
    <t>Repair of tyre for Security Car RAC 692P</t>
  </si>
  <si>
    <t>Money for buying vegetables,fruits,eggs,sausages and drinking water from 6th to 13th Jan 2020</t>
  </si>
  <si>
    <t>Repaire of tyre for TLB Machine</t>
  </si>
  <si>
    <t>Lock for a door and water used at musha Tunnel fron 9th to 14th Dec 2019</t>
  </si>
  <si>
    <t>Money for purchasing Oxygene for plant use</t>
  </si>
  <si>
    <t>Replacing Old tyres of the truck No: 03  (10Pcs)</t>
  </si>
  <si>
    <t>Money for purchasing the mouse for the security laptop</t>
  </si>
  <si>
    <t>Money for buying a new valve for acetelyne bottle to replave the damaged one</t>
  </si>
  <si>
    <t>Business lunch cost (Alexis,Gilbert and Papy) while going to the company buys and exports minerals</t>
  </si>
  <si>
    <t>First aid essentials and cleaning materials</t>
  </si>
  <si>
    <t>Money for purchasing 10pcs of plastic files anf padlock for plant use</t>
  </si>
  <si>
    <t>Airport parking fee for pick up of hoist spares and Jack hummers PO-4288, PO-4284 and PO-449</t>
  </si>
  <si>
    <t>Non camp resident meal contribution for January 2020</t>
  </si>
  <si>
    <t>Money for flexible pipe for TLB</t>
  </si>
  <si>
    <t>XRF films for lab use</t>
  </si>
  <si>
    <t>Air pressure valve of tyre for TR03</t>
  </si>
  <si>
    <t>Money for purchasing pre-printed form  for work request 3 booklet for plant. Req#1588</t>
  </si>
  <si>
    <t>Money for purchasing  2 bags of cement for fixing Retainer wall for lab Req#1612</t>
  </si>
  <si>
    <t>Money for 2 tyres repair for security car RAC 692 P</t>
  </si>
  <si>
    <t xml:space="preserve">Money for paying the truck which brings Cone drums from kigali to the site Req#1606 </t>
  </si>
  <si>
    <t>Medical treatement for Hagenimana Samuel</t>
  </si>
  <si>
    <t>petty cash top up for week 3&amp;4 January 2020 Cheque#00553132</t>
  </si>
  <si>
    <t>Money for buying vegetables,fruits,eggs and drinking water from 15th to 23rd Jan 2020</t>
  </si>
  <si>
    <t>Water used at the musha tunnel from 03/01- 11-01-2020</t>
  </si>
  <si>
    <t>Money for 1 bottle Acetyline for plant use</t>
  </si>
  <si>
    <t>Lunch for Seba,Kenny and security guy while going to kgli( Access bank,kitchen shopping and Rutongo Mining)</t>
  </si>
  <si>
    <t>Glue to be used for linking the new Mag sep conveyor belt</t>
  </si>
  <si>
    <t>Money for parking fees for pick up of head lamps and Fan</t>
  </si>
  <si>
    <t>Treatment for Mr. Jan(Taking him to clinic)</t>
  </si>
  <si>
    <t>Money to buy airtime for EBM machine</t>
  </si>
  <si>
    <t>Money for buying vegetables, fruits and drinking water from 23/01/2020 to 30/01/2020</t>
  </si>
  <si>
    <t>CYIZA Charles</t>
  </si>
  <si>
    <t>Payment for meal served for 30 people used for mixing concentrates on 21st/01/2020</t>
  </si>
  <si>
    <t>4G monthly subscription for the ware house</t>
  </si>
  <si>
    <t>money for Visa/workers permit for Ashley &amp; Gerhardus</t>
  </si>
  <si>
    <t>Airport parking fees when collecting fans</t>
  </si>
  <si>
    <t>fuel fees for the export lot no 42 paper work</t>
  </si>
  <si>
    <t>cleaning matrials (rushes,brooms) &amp; Detergent /cleaning powder for the tunnels</t>
  </si>
  <si>
    <t>picking avisitor from Airport to camp</t>
  </si>
  <si>
    <t>money for TP link &amp; switch</t>
  </si>
  <si>
    <t>money for paying 771jerrycans of water used at musha tunnel,payment for ventilation pipes(40pcs @200)</t>
  </si>
  <si>
    <t>Money for buying vegetables</t>
  </si>
  <si>
    <t>Money for 1 bottle oxygene for plant use</t>
  </si>
  <si>
    <t>Money for Airport parking to pick up impeller &amp; check plates</t>
  </si>
  <si>
    <t>Money for replacing new tyres for PU002</t>
  </si>
  <si>
    <t>Milk for casuals  mixing team</t>
  </si>
  <si>
    <t>Piran Non Resident Meal contribution for One employee for Jan 2020</t>
  </si>
  <si>
    <t>Remaining cash from Cleaning fee(RRA)</t>
  </si>
  <si>
    <t>Money to buy fruits and vegetables for Resident&amp; Non resident for 2 weeks</t>
  </si>
  <si>
    <t>petty cash top up for week 1&amp;2 February 2020 Cheque#00553135</t>
  </si>
  <si>
    <t xml:space="preserve">Jan 2020  Fridge Contribution for the camp resident and Non Resident </t>
  </si>
  <si>
    <t>Fuel (to fetch vibrating motor from IPRC Kicukiro to Musha)</t>
  </si>
  <si>
    <t>Non camp resident meal contribution from 4th January to 7th January 2020</t>
  </si>
  <si>
    <t>Money for buying 10 envelopes for the office use</t>
  </si>
  <si>
    <t>Money to buy cake for Gerhard</t>
  </si>
  <si>
    <t>Money for Lead metal and 1m gasket for plant use</t>
  </si>
  <si>
    <t>Money to buy vegetables and fruits for resident and Non resident for 1 week</t>
  </si>
  <si>
    <t>Cake for Ashley</t>
  </si>
  <si>
    <t>Money for fabrication of key way for plant</t>
  </si>
  <si>
    <t>cleaning equipments</t>
  </si>
  <si>
    <t>Money for oxygen and acyteline</t>
  </si>
  <si>
    <t>Money used at musha tunnel</t>
  </si>
  <si>
    <t>KARANGWA Kalisa</t>
  </si>
  <si>
    <t>Money for 4 pcs M12 bolt for cone crusher</t>
  </si>
  <si>
    <t>parking fees at airport shipping Kiri and Jan Isak items</t>
  </si>
  <si>
    <t>transport to kigalito bring security car (RAC 083A) to victoria motor for repair</t>
  </si>
  <si>
    <t>Non Resident meal contribution from 10th to 14th Feb 2020</t>
  </si>
  <si>
    <t>Money for 10 pcs of padlock small and 4 pcs big for plant container lock Req#1634</t>
  </si>
  <si>
    <t>Complement of the AWBS (459-40044325 &amp; 459 40044314) of 0,55$ on 951rwf rate</t>
  </si>
  <si>
    <t>Communication fees for security manager, Deputy security manager ans 7 supervisors for Feb 2020</t>
  </si>
  <si>
    <t>Transport Jaw crusher spares from Kigali to Musha</t>
  </si>
  <si>
    <t>Money for oil seal for corner crusher spare</t>
  </si>
  <si>
    <t>Money for fruits&amp;Vegetables for the week of 19-26/02/2020</t>
  </si>
  <si>
    <t>Non Resident meal contribution from 17th to 18th Feb 2020</t>
  </si>
  <si>
    <t xml:space="preserve">money for 2 Pcs of chain </t>
  </si>
  <si>
    <t>Money for buying first aid materials,cleaning materials and whistles</t>
  </si>
  <si>
    <t>petty cash top up for week 3&amp;4 February 2020 Cheque#0553137</t>
  </si>
  <si>
    <t>Fresh Milk(15L) for mixing team</t>
  </si>
  <si>
    <t>Money for buying the top cover for kitchen dtove which is damaged</t>
  </si>
  <si>
    <t>Money for fruits&amp;Vegetables for the week of 27/02 to 04/03/2020</t>
  </si>
  <si>
    <t>Money for two boxes of A4 printing papers</t>
  </si>
  <si>
    <t>Money for buying chacol</t>
  </si>
  <si>
    <t>5 tyres repair</t>
  </si>
  <si>
    <t>Money for repair of water pipe for the camp</t>
  </si>
  <si>
    <t xml:space="preserve">Money for 1 kg of sausages for resident </t>
  </si>
  <si>
    <t>Money for buying padlocks for changing the one  at Kabare and Ntunga tunnels</t>
  </si>
  <si>
    <t>Money for water used at the tunnel from 10 to 29 feb 2020</t>
  </si>
  <si>
    <t>Prepared by</t>
  </si>
  <si>
    <t>PETTY CASH COUNT</t>
  </si>
  <si>
    <t>Money for 5kg of sugar and 10 kg of rice for camp</t>
  </si>
  <si>
    <t>money for  meal  of 30 people  used during mixing on 2nd/ 3/2020</t>
  </si>
  <si>
    <t>Scrap Sale 5670@250Rwf/kg</t>
  </si>
  <si>
    <t>Non Resident meal contribution from 19th to 29th Feb 2020 and March 2020 contribution</t>
  </si>
  <si>
    <t>NGOBOKA Eric</t>
  </si>
  <si>
    <t>Communication fees for security Manger,D security manager and 7 supervisors</t>
  </si>
  <si>
    <t>Money to buy airtime for staff for March 2020(access pay was not working</t>
  </si>
  <si>
    <t>Money for buying Vegetables and fruits from 11 to 17/03/2020</t>
  </si>
  <si>
    <t>money for cleaning product for Musha Toilets,liquid soap and foot operated hand washing</t>
  </si>
  <si>
    <t>Taps for making hand washing station</t>
  </si>
  <si>
    <t>Money for tyres repair(Two)</t>
  </si>
  <si>
    <t xml:space="preserve">Money for transport of PPE from Dubai port to Musha </t>
  </si>
  <si>
    <t>Medical report for Rwanda Investigation Bureau</t>
  </si>
  <si>
    <t>Money for transport of export drums</t>
  </si>
  <si>
    <t>Money for fruits and vegetables for the Second week of March 12-18th March 2020</t>
  </si>
  <si>
    <t>Money for tyre repair of Vehicle plate number RAC083A</t>
  </si>
  <si>
    <t>Meal of security quards who were sent to the hospital after being beaten by illegal miners</t>
  </si>
  <si>
    <t>Money for fruits&amp;vegetables for the week of 18-25/3/2020</t>
  </si>
  <si>
    <t>Medecine for the security quard who was injured by illegal miners</t>
  </si>
  <si>
    <t>E.M.T NKIZA COMPANY LTD</t>
  </si>
  <si>
    <t>Meal and milkConsumed on mixing day by 17 people</t>
  </si>
  <si>
    <t xml:space="preserve">petty cash top up </t>
  </si>
  <si>
    <t>KARUGARAMA Theogene</t>
  </si>
  <si>
    <t xml:space="preserve">Food assistance for vulnerable families during this COVID-19 lockdown including Miscellaneous(Transport fee for journalists,loading and offloading of goods) </t>
  </si>
  <si>
    <t xml:space="preserve">Money for water used at the tunnel </t>
  </si>
  <si>
    <t>No contact forehead thermometer</t>
  </si>
  <si>
    <t>Medical treatment fees for Elisa Hakizimana ( Security Guard)</t>
  </si>
  <si>
    <t>Petty cash for May communication allowance</t>
  </si>
  <si>
    <t>Petty cash for 2boxes of printing papers,1box of pen and 2 Jerrycans</t>
  </si>
  <si>
    <t>Petty cash for batteries</t>
  </si>
  <si>
    <t>NTAGERURA Elias</t>
  </si>
  <si>
    <t>Cleaning products for toilets and tunnel</t>
  </si>
  <si>
    <t>Renewal of speed govenor subsription( 6months airtime of speed governor for Renault truck RAC856W</t>
  </si>
  <si>
    <t>Petty cash for replacement of the damaged water meter</t>
  </si>
  <si>
    <t>Tyre repair for TLB</t>
  </si>
  <si>
    <t>Medical treatment  refund for Bihoyiki Mathieu (Guard)</t>
  </si>
  <si>
    <t>Money to buy cylender to replace the domaged one for the office door</t>
  </si>
  <si>
    <t>sam ryumugabe</t>
  </si>
  <si>
    <t>Payment of water used at musha tunnel (320 Jerycans at 20Rwf)</t>
  </si>
  <si>
    <t>Engine oil and inner tube for motor bike RC503Y</t>
  </si>
  <si>
    <t>Money to buy one cylinder of LPG for the Kitchen use</t>
  </si>
  <si>
    <t>Three tyres repair for Vehicle RAC 083A, RAC 288S</t>
  </si>
  <si>
    <t>Transport of blowers for PO-4072 from Kigali to Musha</t>
  </si>
  <si>
    <t>Petty cash to buy  staff communication allowance for June</t>
  </si>
  <si>
    <t>petty cash for buying seeds for environmental and community commitments (2020)</t>
  </si>
  <si>
    <t>Petty cash to buy liquid soap,plastic bassin and batteries</t>
  </si>
  <si>
    <t>Employees paid by cash for April 2020 salary including RWF 35570 overpaid to charles CYIZA</t>
  </si>
  <si>
    <t>Requesting Money for refreshment water for the camp</t>
  </si>
  <si>
    <t>Cleaning Materials( liquid soap,sunlight,Bar soap)</t>
  </si>
  <si>
    <t>72pc whistles for mine shaft and  two small padlock</t>
  </si>
  <si>
    <t>Ticket from Musha to Kigali to bring back the security department car</t>
  </si>
  <si>
    <t>Cleaning and emptying plant toilet</t>
  </si>
  <si>
    <t>Money for purchasing water battery(SL) for truck No 183</t>
  </si>
  <si>
    <t>Replacement of 4 tyres and one tyre repair</t>
  </si>
  <si>
    <t>Repair of water pipe line for camp</t>
  </si>
  <si>
    <t>Money for Hard and Soft brooms,mopper for panning area  and upgrading</t>
  </si>
  <si>
    <t>Extra ordinary shop</t>
  </si>
  <si>
    <t>17/06/2020</t>
  </si>
  <si>
    <t>Money for Black tubing(11Cm0@2500Frw for 20kgs</t>
  </si>
  <si>
    <t>Money for sound systemused in a general meeting with piran management ,REWU and Mining employees</t>
  </si>
  <si>
    <t>money for 2 Pcs of  of seal for chain saw</t>
  </si>
  <si>
    <t>KBI LTD</t>
  </si>
  <si>
    <t>18/06/2020</t>
  </si>
  <si>
    <t>Money for 2 pcs of straight coopling to connect the extra line of water tank</t>
  </si>
  <si>
    <t>Money for gasket cilicone(2pcs)</t>
  </si>
  <si>
    <t>Meal and milk Consumed on mixing day by 26 people</t>
  </si>
  <si>
    <t>Money for PU02 spare(Bearing for flywhell)</t>
  </si>
  <si>
    <t>Hevest spare parts LTD</t>
  </si>
  <si>
    <t>22/06/2020</t>
  </si>
  <si>
    <t>5 Bucket,Laminating Paper and gloves</t>
  </si>
  <si>
    <t>Money for purchase the cleaning staff for the comp</t>
  </si>
  <si>
    <t>Monye to purchase Bar soap for mining team</t>
  </si>
  <si>
    <t>Faciliation fees for certification team(RMB)</t>
  </si>
  <si>
    <t>Fuel for export PEL/RW/0000045-paperworks findings)</t>
  </si>
  <si>
    <t>Money for  20 Pcs shavels for mining use</t>
  </si>
  <si>
    <t>Money for refrement water for staff</t>
  </si>
  <si>
    <t>25/06/2020</t>
  </si>
  <si>
    <t>Nmoney for 1 pc of chain of chainsaw for mining timber with 1 file</t>
  </si>
  <si>
    <t>Payment for 375 water Jercans used at Musha tunel</t>
  </si>
  <si>
    <t>Neza Jean Damascene</t>
  </si>
  <si>
    <t>Payment for tyre repair for Car single cabinet plate number RAC683</t>
  </si>
  <si>
    <t>Venuste NDIZEYE</t>
  </si>
  <si>
    <t>Money for buying arardite grue for using on SW01 window winder</t>
  </si>
  <si>
    <t>Money for 20 Pcs  shavels handle for mining use</t>
  </si>
  <si>
    <t>Money for First Aid Materials</t>
  </si>
  <si>
    <t>Balance employees salaries for April</t>
  </si>
  <si>
    <t>Petty cash to buy June  Staff Communication allowane</t>
  </si>
  <si>
    <t>Money for refreshment water for the week</t>
  </si>
  <si>
    <t>Verified by</t>
  </si>
  <si>
    <t>Requesting Money for refreshment water for workers</t>
  </si>
  <si>
    <t>Requesting money for files for safety Department</t>
  </si>
  <si>
    <t>sam Ryumugabe</t>
  </si>
  <si>
    <t xml:space="preserve">Requesting funds for medical insurance payments  (342 people) at 3000Rwf </t>
  </si>
  <si>
    <t>Remote control batteries 60pcs for thermometre</t>
  </si>
  <si>
    <t>2 Bars soap, 30pcs Temote control batteries and 3 ltrs Liquid Soap</t>
  </si>
  <si>
    <t>Tyre repair for RAB 389Z</t>
  </si>
  <si>
    <t>Requesting money to purchase 2 filters for PUO2: 1 oil filter and 1 Fuel filter</t>
  </si>
  <si>
    <t>Requesting money to pbuy 2 boxes of paper and 1 box of pen</t>
  </si>
  <si>
    <t>Requesting money for TLB tyre repair</t>
  </si>
  <si>
    <t>Petty cash top up for July 2020 Cheque no00553140</t>
  </si>
  <si>
    <t>Compensation for a lost phone during a security operation in Muhogoto on 15/3/2020 (belongs to Adonaram)</t>
  </si>
  <si>
    <t>Petty cash for paying water used at musha tunnel (385 jerrycanss @ 20rwf)</t>
  </si>
  <si>
    <t>Requesting Money to buy cleaning materials for mining toilets andhand wash</t>
  </si>
  <si>
    <t xml:space="preserve">Requesting money for refreshment water </t>
  </si>
  <si>
    <t>Payment for HSEC laptop repair</t>
  </si>
  <si>
    <t>Requesting money for 4kg of red oxide, 4kg white paint, 5L Thinner for painting export drums</t>
  </si>
  <si>
    <t>Buying water cans 2 pcs and artificial fertiliser 10kgs</t>
  </si>
  <si>
    <t>Petty cash opr farewell cake of Richard Kamanzi</t>
  </si>
  <si>
    <t>Requesting money for refreshment water for camp</t>
  </si>
  <si>
    <t>Requesting money to pay food and milk for Mixing team (26 workers )</t>
  </si>
  <si>
    <t>Tyre repair for Mining car RAC 683L</t>
  </si>
  <si>
    <t>Water consumption at Musha Tunnel from 6th to 18th July 2020 ( 427 Jerry cans @ 20 Rwf)</t>
  </si>
  <si>
    <t>Requesting Money for purchasing 1L of Quiroline for toilet cleaning</t>
  </si>
  <si>
    <t>Requesting Money for Technician to fix water pipes for camp water</t>
  </si>
  <si>
    <t>B.J Construction Limited</t>
  </si>
  <si>
    <t>sales of aggregate/ sample 18M3 @ 2000= 36000rwf *3</t>
  </si>
  <si>
    <t>sales of aggregate/ sample 18M3 @ 2000= 36000rwf *20</t>
  </si>
  <si>
    <t>Turasabimana Emmanuel</t>
  </si>
  <si>
    <t>Sales of old Gumboots 100kgs @ 150Rwf Each</t>
  </si>
  <si>
    <t>Requesting money for water refreshment for workers</t>
  </si>
  <si>
    <t>Requesting money for Camp cleaning Materials</t>
  </si>
  <si>
    <t>Requesting money for Purchase of Cleaning Materials for mining  Requested by HSEC Req No 1657</t>
  </si>
  <si>
    <t>Requesting Money to purchase 1pc soldering Irod and soldering wire for welding Jack hammer stators</t>
  </si>
  <si>
    <t>Requesting Money to purchase 3 rools shading net for Nursery for trees</t>
  </si>
  <si>
    <t>Money to buy 82 small batteries for Infrored Thermometer</t>
  </si>
  <si>
    <t>Requesting Money for Technician who disconected unnecessary water pipes for camp water</t>
  </si>
  <si>
    <t>Requesting money for tyres repair for RAC742C</t>
  </si>
  <si>
    <t>BALANCE AS OF DEC 31, 2019</t>
  </si>
  <si>
    <t>Remote batteries</t>
  </si>
  <si>
    <t>Petty cash  to buy communication allowance  for August 2020</t>
  </si>
  <si>
    <t>Requesting Money to purchase 1 pc of foot hand wash and 5 pcs of hand sanitiser for camp</t>
  </si>
  <si>
    <t>Requesting money for Fruits, spices and patatoes for visitors</t>
  </si>
  <si>
    <t>Tyres repair for RAC 742P</t>
  </si>
  <si>
    <t>Requesting money for refraichment water for workers</t>
  </si>
  <si>
    <t>Requesting money  for tyre repair for rental vehicle RAC 396Z</t>
  </si>
  <si>
    <t>Requesting Money to buy cleaning materials for camp</t>
  </si>
  <si>
    <t>Security communication( Coperation Found) for August 2020</t>
  </si>
  <si>
    <t>Cleaning fees (public Cleaning Aug-Dec 2020)</t>
  </si>
  <si>
    <t>Small batteries fpr Thermometers 48pcs*100</t>
  </si>
  <si>
    <t>Petty cash top up for 2nd week August-1st week September 2020</t>
  </si>
  <si>
    <t>Requesting money for 3 pcd of Ttingers to lock the box for samples</t>
  </si>
  <si>
    <t>Requesting money for 1pc of water pump for musha tunnel</t>
  </si>
  <si>
    <t>Requesting money to buy 1 pair rechargable batteries for test</t>
  </si>
  <si>
    <t>Request money to purchase 1pc chain for chain saw and 1L of oil for chain saw</t>
  </si>
  <si>
    <t>Requesting Money for repairing TLB tyre and Purcasing engine oil 2 ltrs of petrol for Motobike</t>
  </si>
  <si>
    <t>Requesting Money for cleaning materials ; Liquid Soap 10 ltrs andbar soap 18 pcs</t>
  </si>
  <si>
    <t>Requesting Money to buy 1 pc of tape for hand wash bucket</t>
  </si>
  <si>
    <t>Requesting money for transport of 25 export drums</t>
  </si>
  <si>
    <t>Requesting money for 2pcs of file (Rim) for chain saw</t>
  </si>
  <si>
    <t>Requesting money for transport of Rims for chainsaw from Kigali to musha</t>
  </si>
  <si>
    <t>Requesting money to pay food and drinks for people to mix concentrate</t>
  </si>
  <si>
    <t>Requesting money for first aid materials for 6 sites</t>
  </si>
  <si>
    <t>Requesting money for 2 bottles of refraishment water for workers</t>
  </si>
  <si>
    <t>Requesting money for mounting 4 tyres for PUO2</t>
  </si>
  <si>
    <t>Sam ryumugabe</t>
  </si>
  <si>
    <t>Requesting Petty cash for water used at musha Tunnel (462 jerry cans @20Rwf)</t>
  </si>
  <si>
    <t>Export paperwork findings ( Fuel) Lot: PEL/RW/0000047</t>
  </si>
  <si>
    <t>Overpayment  Jully Payroll for Kigezi Innocent</t>
  </si>
  <si>
    <t>salary control account</t>
  </si>
  <si>
    <r>
      <t>Request money to buy 1 box latex gloves for Security Req</t>
    </r>
    <r>
      <rPr>
        <i/>
        <sz val="11"/>
        <color theme="1"/>
        <rFont val="Calibri"/>
        <family val="2"/>
        <scheme val="minor"/>
      </rPr>
      <t xml:space="preserve"> 1679</t>
    </r>
  </si>
  <si>
    <t>Security consumable</t>
  </si>
  <si>
    <t>Requesting money to purchase 1 Rim of Raminating paper for HSEC Req 1674</t>
  </si>
  <si>
    <t>Requesting Money for 5 kgs powder soap for Cleaning Musha Tunnel,Office, Toilets</t>
  </si>
  <si>
    <t>1 SKF bearings 6206 fpr water pump for Mining</t>
  </si>
  <si>
    <t>Requesting Money to Repair Tyres for RV-396 Z</t>
  </si>
  <si>
    <t>Requesting Money to purchase 2 boxes of A4 printing Papers for the office use</t>
  </si>
  <si>
    <t>Requesting money for cleaning materials for Camp</t>
  </si>
  <si>
    <t>Requesting money for September refraishment water for camp use</t>
  </si>
  <si>
    <t>Kinyana Business Group</t>
  </si>
  <si>
    <t>Security communication( Coperation Found) for September 2020</t>
  </si>
  <si>
    <t>Petty cash for September communication allowance</t>
  </si>
  <si>
    <t>Requesting money for tyres repair for RAC 742P</t>
  </si>
  <si>
    <t>Request Money for welding PUO2 on Exhost Pipe (Welding torch)</t>
  </si>
  <si>
    <t>Petty cash top up for  September and First week October 2020</t>
  </si>
  <si>
    <t>Petty cash for paying water used at musha tunnel from 24 Aug to 5 Sept 2020 (511 Jerry cans @ 20rwf)</t>
  </si>
  <si>
    <t>Petty cash for water used at musha tunnel in 3 weeks from 20th July to 8th August 2020 (680 Jerycans at 20Rwf)</t>
  </si>
  <si>
    <t>Tyre repair for RAB 396 Z</t>
  </si>
  <si>
    <t>Tyre repair RAB 742P and Back door repair(welding)RAB396Z</t>
  </si>
  <si>
    <t>Requesting money for purchasing 5 ltrs of Thinner for painting export Drums</t>
  </si>
  <si>
    <t>Requesting Money for purchasing 1 pc of TVS Tyre (300-18 ATT 550), 1 pc of brake shoe K6320590 for Motocycle</t>
  </si>
  <si>
    <t>Requesting money for cleaning materials (2 boxes of bar soap,5kg of pouder soap,10 ltrs of liquid soap) and 1 pc of padlock for mining</t>
  </si>
  <si>
    <t>Tyre repair for land cruiser RAD 841G and security car RAB 742 P</t>
  </si>
  <si>
    <t>Petty cash for transport of drums for export</t>
  </si>
  <si>
    <t>Petty cash to replace old tyres of security car RAB 742 P</t>
  </si>
  <si>
    <t xml:space="preserve">Requesting money for Resizing a motor part for engineering </t>
  </si>
  <si>
    <t>Requesting money for paying food, soda and milk for mixing team ( 26 employees)</t>
  </si>
  <si>
    <t>Requesting money for repairing chainsaw</t>
  </si>
  <si>
    <t>Fuel for export paperworks findings</t>
  </si>
  <si>
    <t>Traffic fines</t>
  </si>
  <si>
    <t>Petty cash for paying water used at musha tunnel  (369 Jerry cans @ 20rwf)</t>
  </si>
  <si>
    <t>Padlock for Munini tunnel</t>
  </si>
  <si>
    <t>Money for camp cleaning materials(5L liquid soap,5pkt toilet papers and 2pcs harpic)</t>
  </si>
  <si>
    <t>Money for refreshment water for the camp(8 bottles)</t>
  </si>
  <si>
    <t>Requesting money for 1 battery and 1 Inner Tube for SW 01</t>
  </si>
  <si>
    <t>Tube Replacement for SW01 and  Speedometer for Motocycle</t>
  </si>
  <si>
    <t>Operation found for Security</t>
  </si>
  <si>
    <t>Petty cash for october communication allowance</t>
  </si>
  <si>
    <t>Petty cash top up for  October and First week November 2020</t>
  </si>
  <si>
    <t>Quick Epoxy Advesive Grue for chainsaw repair</t>
  </si>
  <si>
    <t>Request money to pay technician to fix toilet in Camp</t>
  </si>
  <si>
    <t>Petty cash Request for 431 Jerycans of water used at Musha Tunnel (@ 20rwf each Jerycan)</t>
  </si>
  <si>
    <t>Motor vehicle Inspection for Truck RAC 856 W</t>
  </si>
  <si>
    <t>Tyre Repair for RAC 742 P</t>
  </si>
  <si>
    <t>Petrol Engine oil SAE (05W40) for Motocycle</t>
  </si>
  <si>
    <t>Padlock for Security to close The main Gate</t>
  </si>
  <si>
    <t>Requesting money for latex gloves for security use while searching workers</t>
  </si>
  <si>
    <t>First aid materials for 5 sites</t>
  </si>
  <si>
    <t>Motor vehicle Inspection for Land cruiser Truck RAD 841 G</t>
  </si>
  <si>
    <t>Car wash for RV RAB 396 Z</t>
  </si>
  <si>
    <t>Requesting Money to purchase spares to repair PU02 and service Kits for SW01</t>
  </si>
  <si>
    <t>Transport of export drums from Kigali to Musha</t>
  </si>
  <si>
    <t>Requesting money to purchase 2 boxes of latex gloves for security use while searching workers</t>
  </si>
  <si>
    <t>Request money to repair SW01: oil seal 1 pc and oil SAE 140  5L</t>
  </si>
  <si>
    <t>Fuel for finding and working on export paperwork ( Lot PEL/Rw/0000049)</t>
  </si>
  <si>
    <t>Tyre repair for Security car RAC 742 P and buying tyre Valve</t>
  </si>
  <si>
    <t>Requesting money for repair of a table for Camp</t>
  </si>
  <si>
    <t>Petty cash for payment of water used at musha tunnel (354 jerrycans at 20 Frw)</t>
  </si>
  <si>
    <t>Request money for welding torch of pipe (Brake fluid Pipe) for Land cruiser</t>
  </si>
  <si>
    <t>Petty cash for court fees on Hitayezu Francois case</t>
  </si>
  <si>
    <t>Requesting Money for preparation of visitors on 27th Oct 2020</t>
  </si>
  <si>
    <t>legal fees</t>
  </si>
  <si>
    <t>Car wash for Maintenance Purpose ( RAC 742 P)</t>
  </si>
  <si>
    <t>Petty cash top up for  November and First week December 2020</t>
  </si>
  <si>
    <t>Requesting Money for plaster sand for construction of Panning area</t>
  </si>
  <si>
    <t>Petty cash for staff monthly communication allowance for November 2020</t>
  </si>
  <si>
    <t>Operation found for Security (Nonember 2020)</t>
  </si>
  <si>
    <t>Requesting Money for food/water suprimrnt for visitors for the month of November 2020</t>
  </si>
  <si>
    <t>Petty cash for payment of water used at musha tunnel for 2 weeks (412 jerrycans at 20 Frw)</t>
  </si>
  <si>
    <t>Requesting money for 1 pair of Reflectors paper for truck 01</t>
  </si>
  <si>
    <t>Mwemezi Celestin</t>
  </si>
  <si>
    <t>sales of Tailings (Sand) 10m3 @ 2000rwf/m3= 20000rwf</t>
  </si>
  <si>
    <t>rushyana Wesly</t>
  </si>
  <si>
    <t>Tyre Repair for RAC 396 Z</t>
  </si>
  <si>
    <t>Requesting money for transport of export drums from Kigali to Musha site</t>
  </si>
  <si>
    <t>Requesting money for 4kgs white paint for export drums painting</t>
  </si>
  <si>
    <t>Requesting money for refraichment water for camp</t>
  </si>
  <si>
    <t>Petty cash for water used at musha tunnel in 2 weeks (361 Jerycans at 20Rwf)</t>
  </si>
  <si>
    <t>Requesting Money for 1 Pc Norse sprocket for chainsaw</t>
  </si>
  <si>
    <t>Requesting Money for Door handle for SW 01</t>
  </si>
  <si>
    <t xml:space="preserve">Requesting money for 1 Door Cylinder for Camp  Room 01 </t>
  </si>
  <si>
    <t>Requesting money for food and drinks for peoples who mix concentrate (26 Workers)</t>
  </si>
  <si>
    <t>Tyre Valve replace for RAB 396 Z</t>
  </si>
  <si>
    <t>Land cruiser traffic fines (RAD841G) Rented car Traffic fines RAC745P and RAC378G</t>
  </si>
  <si>
    <t>Sales of old Gumboots 80kgs @ 150Rwf/kg</t>
  </si>
  <si>
    <t>Reqursting Money for Punchers to repair tyres for Light vehicles and heavy Machines</t>
  </si>
  <si>
    <t>Requesting money for Man power to lift head torches from airport to the parking</t>
  </si>
  <si>
    <t>Requesting money for Airport Parking fees to pick up headlight PO-4397</t>
  </si>
  <si>
    <t>Operation found for Security (December 2020)</t>
  </si>
  <si>
    <t>Fuel for finding and working on export paperwork ( Lot PEL/Rw/0000050)</t>
  </si>
  <si>
    <t>Bulb ( Lights) For Parking</t>
  </si>
  <si>
    <t>Money for community work mobilization</t>
  </si>
  <si>
    <t>2 Bottles of hand Sanitizer</t>
  </si>
  <si>
    <t>GPS certificate for Truck RAC856 W</t>
  </si>
  <si>
    <t>Petty cash top up for  Dec 2020 and First week Jan 2021</t>
  </si>
  <si>
    <t>Staff monthl communication for December 2020</t>
  </si>
  <si>
    <t>Wall socket (60Pcs) for mining use</t>
  </si>
  <si>
    <t>Electrical socket for Charging head lamp for mining</t>
  </si>
  <si>
    <t>Preparation of Shawn Visit</t>
  </si>
  <si>
    <t>Car rent with fuel for Shawn Visit  (2 Days</t>
  </si>
  <si>
    <t>Tyre repair for RAB 389Z and RAC 742P</t>
  </si>
  <si>
    <t>Differential oil for SW01</t>
  </si>
  <si>
    <t>Wall socket (20Pcs) for charging mining torches</t>
  </si>
  <si>
    <t>Casual worker cleaned the camp for 2 days</t>
  </si>
  <si>
    <t>salary- camp</t>
  </si>
  <si>
    <t>Tyre repair for RAC 742P</t>
  </si>
  <si>
    <t>Refleshment Water for camp</t>
  </si>
  <si>
    <t>Transprtation of export drums from Kigali to Musha Req: 1736</t>
  </si>
  <si>
    <t xml:space="preserve">First aid materials </t>
  </si>
  <si>
    <t>New Bearing for SW01 front Axle</t>
  </si>
  <si>
    <t>Oil seal( Front Axle) for SW01</t>
  </si>
  <si>
    <t>442 Jerrycans used at musha tunnel</t>
  </si>
  <si>
    <t>13 pcs of ventillation pipe at 1500rwf each</t>
  </si>
  <si>
    <t>Food and Drinks for mixing team</t>
  </si>
  <si>
    <t>Air filter for chain saw</t>
  </si>
  <si>
    <t>Tyre repair for RAB 296Z</t>
  </si>
  <si>
    <t>Excavator Fuel cup Welding</t>
  </si>
  <si>
    <t>Fuel for finding and working on export paperwork ( Lot PEL/Rw/0000051)</t>
  </si>
  <si>
    <t>371 Jerrycans used at musha tunnel</t>
  </si>
  <si>
    <t>food/water supriment for visitors for the month of December 2020</t>
  </si>
  <si>
    <t>repairing tyre for  Security car</t>
  </si>
  <si>
    <t>Purchasing 5 pcs of padlock for locking electrical boxes</t>
  </si>
  <si>
    <t>Money for repairing PU  2 Seats</t>
  </si>
  <si>
    <t>BALANCE AS OF DEC 31, 2020</t>
  </si>
  <si>
    <t>Cyntia Ishimwe</t>
  </si>
  <si>
    <t>Phone cost</t>
  </si>
  <si>
    <t>Airtime for staff of January 2021</t>
  </si>
  <si>
    <t>Chlorine ans 2 Hand Sanitizer for fumigating the Offices</t>
  </si>
  <si>
    <t>4 pcs Vans 3/4 for Hand wash Buckets</t>
  </si>
  <si>
    <t>Cilicone Gasket-Master 2pcs for PU 02 repair</t>
  </si>
  <si>
    <t>Drinking water for visitors</t>
  </si>
  <si>
    <t>Wall Charging Sockets fpr Mining</t>
  </si>
  <si>
    <t>Refreshment Water for camp</t>
  </si>
  <si>
    <t>Tyres repair for RAC 742P &amp; RAB 389Z</t>
  </si>
  <si>
    <t>Back Door Repair for RV 395 Z</t>
  </si>
  <si>
    <t>Petty cash Top up For Jan 2021 and First week feb 2021</t>
  </si>
  <si>
    <t>Transport for export Drums</t>
  </si>
  <si>
    <t>Water used at Musha Tunnel</t>
  </si>
  <si>
    <t>War Socket chargers for mining torches</t>
  </si>
  <si>
    <t>Cleaning Fees for 2021 with bank Charges</t>
  </si>
  <si>
    <t>Trading Licence for 2021 with Bank charges</t>
  </si>
  <si>
    <t>Tyres repair for RAC 742P (2 tyres)</t>
  </si>
  <si>
    <t>Ventillation Pipes for Mining 35 Pcs @1500Frw Each</t>
  </si>
  <si>
    <t>Final Payment for Repairing Panning area and Toilet</t>
  </si>
  <si>
    <t>Advance Payment for Repairing Panning area and Toilet</t>
  </si>
  <si>
    <t>64 pcs remote control batteries for thermometers</t>
  </si>
  <si>
    <t>Export fee for export processal (RMB)</t>
  </si>
  <si>
    <t>Meal for Mixing Team</t>
  </si>
  <si>
    <t>Hydrolic and pushing button for repairing PUO2</t>
  </si>
  <si>
    <t xml:space="preserve">fuel for export Documents PEL/RW 0000052 </t>
  </si>
  <si>
    <t>Oxygene and  Aceteline for Engineering use</t>
  </si>
  <si>
    <t>Water used at Musha Tunnel 256 Jerrycans</t>
  </si>
  <si>
    <t>Chargers for Mining torches</t>
  </si>
  <si>
    <t>Installation of New Meter Leading at Musha tunnel</t>
  </si>
  <si>
    <t>Airport Parking fees for delivery of PO-4428</t>
  </si>
  <si>
    <t>PUO2 seat repair ( Welding Torch)</t>
  </si>
  <si>
    <t>Construction of toilet at Panning Area</t>
  </si>
  <si>
    <t>Money for Visitor's food in January 2021</t>
  </si>
  <si>
    <t xml:space="preserve"> 3 Thermometers for Mining and Camp</t>
  </si>
  <si>
    <t xml:space="preserve"> </t>
  </si>
  <si>
    <t>Airtime for staff of Feb 2021</t>
  </si>
  <si>
    <t>Operation found for Security (Feb 2021)</t>
  </si>
  <si>
    <t>Tyre repair PUO2 and RAB 396Z</t>
  </si>
  <si>
    <t>Padlock for locking water meter at Musha Tunnel</t>
  </si>
  <si>
    <t>Laissez suivre fees for hoist spares</t>
  </si>
  <si>
    <t>Airport Parking fees for delivery of PO-4429</t>
  </si>
  <si>
    <t>Magerwa fees for PO-4429</t>
  </si>
  <si>
    <t>Fuel for Rental Car RV742P</t>
  </si>
  <si>
    <t>Air valve for Truck 1 and 2</t>
  </si>
  <si>
    <t>Water used at Musha Tunnel 259 Jerrycans @20 Rwf</t>
  </si>
  <si>
    <t>Threated road and Nuts for Mining Engineering use</t>
  </si>
  <si>
    <t>environmental rehabilitation liability</t>
  </si>
  <si>
    <t>1 Pc of Wiper blade for excavator</t>
  </si>
  <si>
    <t>Petty cash Top up For Feb 2021 and First week March 2021</t>
  </si>
  <si>
    <t>10 Pcs of Empty Gerycans for camp use</t>
  </si>
  <si>
    <t>Cleaning materials for HSEC and camp</t>
  </si>
  <si>
    <t>Fuel filter for Sw 01</t>
  </si>
  <si>
    <t>Two strocke oil and 2 file for chaisaw</t>
  </si>
  <si>
    <t>1 Bottle of oxygen</t>
  </si>
  <si>
    <t>Motobike oil and chain with sprockets</t>
  </si>
  <si>
    <t>Remote control batteries for 8 Thermometers</t>
  </si>
  <si>
    <t>Food &amp; Drinksfor mixing team</t>
  </si>
  <si>
    <t>Export coordination fee  (RMB)</t>
  </si>
  <si>
    <t>2 tyres repair for Security car  RAB 742P</t>
  </si>
  <si>
    <t>Money for Visitor's food in February 2021</t>
  </si>
  <si>
    <t>First Aid mayterials for all sites</t>
  </si>
  <si>
    <t>Changing Tyres  for RAC 742P</t>
  </si>
  <si>
    <t xml:space="preserve">Tyre repair SW01 </t>
  </si>
  <si>
    <t>Gifts for Piran Ladies on Women's day</t>
  </si>
  <si>
    <t>Fuel Pump for SW01</t>
  </si>
  <si>
    <t>Inventory work and construction of artisanal production stock</t>
  </si>
  <si>
    <t>Repair of 4 Batteries for Excavator 01 and Truck 03</t>
  </si>
  <si>
    <t>12M Hose Pipe for washing Machine</t>
  </si>
  <si>
    <t>Petty cash Top up For March 2021 and First week April 2021</t>
  </si>
  <si>
    <t>Traffic fines for RAC 742P (Old Tyres)</t>
  </si>
  <si>
    <t>Wiper blade kit for Excavator 01</t>
  </si>
  <si>
    <t>Welding torch for PU02</t>
  </si>
  <si>
    <t>5Ltrs of alchool for cleaning security Radios</t>
  </si>
  <si>
    <t>4 Tyres for security car RAB 742P</t>
  </si>
  <si>
    <t>Portrait of HE President of Rwanda</t>
  </si>
  <si>
    <t>3 pcs of water tapes and white paint for Export drums</t>
  </si>
  <si>
    <t>Electrode horlder for WL 02</t>
  </si>
  <si>
    <t>Food &amp; Drinksfor mixing team (26 employees)</t>
  </si>
  <si>
    <t>Drinking water for training attendees on 24/3/2021</t>
  </si>
  <si>
    <t>Strock oil and 2 Files for chain saw</t>
  </si>
  <si>
    <t>Laptop repair for General manager</t>
  </si>
  <si>
    <t>Export Paper work arrangements And RRA documents follow-up</t>
  </si>
  <si>
    <t>Avis D'arrive of 10pcs fans through Fedex</t>
  </si>
  <si>
    <t xml:space="preserve"> Mone for Food for Visitors in March</t>
  </si>
  <si>
    <t>Airtime for staff of March 2021</t>
  </si>
  <si>
    <t>Security operation fund fro April 2021</t>
  </si>
  <si>
    <t>Staff Communication allowance of April 2021</t>
  </si>
  <si>
    <t>airport parking fee  for clearing of fans</t>
  </si>
  <si>
    <t>Camp cleaning materials for April 2021</t>
  </si>
  <si>
    <t>Airport parking fees on clearing of Blowers</t>
  </si>
  <si>
    <t>Storage at Magerwa for Fans PO-4453 and photocopy of documents</t>
  </si>
  <si>
    <t>Tyre Repair for RAB 742P and RAB 936Z</t>
  </si>
  <si>
    <t>Petty cash Top up For April 2021 and First week May 2021</t>
  </si>
  <si>
    <t>Buying 2 pcs of Thermometers for mining</t>
  </si>
  <si>
    <t>Flowers for Genocide commemoration at Musha</t>
  </si>
  <si>
    <t>Banner for Genocide Commemoration</t>
  </si>
  <si>
    <t>Control batteries for infrared Thermometers</t>
  </si>
  <si>
    <t>Transport of wheel barrows from Kigaki to Musha Site PO-4471</t>
  </si>
  <si>
    <t>Money for chain for containers lock and padlocks</t>
  </si>
  <si>
    <t>Refreshment Water for workers</t>
  </si>
  <si>
    <t xml:space="preserve">Cleaning materials for HSEC </t>
  </si>
  <si>
    <t>Reffraishment for sam &amp; Kalisa going to Rutongo Mine for sample testing</t>
  </si>
  <si>
    <t>Additional communication&amp;Transport allowance for pandemic period</t>
  </si>
  <si>
    <t>Sample test analysis</t>
  </si>
  <si>
    <t>Munguyiko Sam</t>
  </si>
  <si>
    <t>Money for 2 pkts of straws for Alchool test</t>
  </si>
  <si>
    <t>Money for 5 pcs of soft brooms and 5 Ltrs of Thiner for export drums</t>
  </si>
  <si>
    <t>transport of export drums</t>
  </si>
  <si>
    <t>Repair of SW 01 injectors</t>
  </si>
  <si>
    <t xml:space="preserve">support to fix Land Cruiser </t>
  </si>
  <si>
    <t>74 batteries for infared Thermometers</t>
  </si>
  <si>
    <t>Food and drinks for mixing team (28 workers)</t>
  </si>
  <si>
    <t>Tyres for PU 02 and Security car</t>
  </si>
  <si>
    <t>Battery chargers for Thermometers ( Req 1791)</t>
  </si>
  <si>
    <t>6 samples test analysis fees</t>
  </si>
  <si>
    <t xml:space="preserve">fuel for arrangements of paper work of export PEL/RW 0000055 </t>
  </si>
  <si>
    <t>Treatment for Hitamungu J.Damascene was injured at work on 13/4/2021</t>
  </si>
  <si>
    <t>Tyre repair for SW 01</t>
  </si>
  <si>
    <t>Traffic fines for RAC 742P (Over speed)</t>
  </si>
  <si>
    <t>Organic manure for the Tree Nursery</t>
  </si>
  <si>
    <t>Price of an employee of the year</t>
  </si>
  <si>
    <t>Oxygene and  Aceteline Key</t>
  </si>
  <si>
    <t>Draining nut for Motobike</t>
  </si>
  <si>
    <t>Money used for cleaning the camp</t>
  </si>
  <si>
    <t>Money used for panning activities</t>
  </si>
  <si>
    <t>Money used  for constructing panning shade</t>
  </si>
  <si>
    <t>Money used for sampling preparation</t>
  </si>
  <si>
    <t>Installation of water Meter at Musha tunnel</t>
  </si>
  <si>
    <t>Money used for cleaning mining septic tank</t>
  </si>
  <si>
    <t>Antirouille and Junction box for CCTV Camera installation</t>
  </si>
  <si>
    <t>fees for sample test analysis</t>
  </si>
  <si>
    <t>Money used for camp cleaning</t>
  </si>
  <si>
    <t>Money for visitor's food in April 2021</t>
  </si>
  <si>
    <t xml:space="preserve">installation of CCTV cameras in the camp </t>
  </si>
  <si>
    <t>Tyre Repair for RAB 936Z</t>
  </si>
  <si>
    <t xml:space="preserve">Camp Drinking Water </t>
  </si>
  <si>
    <t>Security operation fund fro May 2021</t>
  </si>
  <si>
    <t>Automatic voltage regulator to protect Cameras</t>
  </si>
  <si>
    <t>9 Samples test analysis</t>
  </si>
  <si>
    <t>Technical inspection certificate of RAC 856W</t>
  </si>
  <si>
    <t>4 Pcs of Padlock for security</t>
  </si>
  <si>
    <t>Balance for cleaning the camp</t>
  </si>
  <si>
    <t>Door lock cable for RAC 856W</t>
  </si>
  <si>
    <t>Grass cutter repair for cleaning the camp</t>
  </si>
  <si>
    <t>Refraishment water for workers</t>
  </si>
  <si>
    <t>Drinking water for visitors on 13th May 2021</t>
  </si>
  <si>
    <t>Speed Governor service repair for RAC 856W</t>
  </si>
  <si>
    <t>Traffic fine for RAC 081A</t>
  </si>
  <si>
    <t>Tente Rent for visitors</t>
  </si>
  <si>
    <t>Training on use of grace cutter</t>
  </si>
  <si>
    <t>tyre repair of RAB396Z</t>
  </si>
  <si>
    <t>11 samples test analysis fees</t>
  </si>
  <si>
    <t>2 Sample test fees</t>
  </si>
  <si>
    <t>Motocycle spares</t>
  </si>
  <si>
    <t>Door cylender for GM Office</t>
  </si>
  <si>
    <t>1 bag of Rags for engineering</t>
  </si>
  <si>
    <t>Radiator Maintenance fees for PU02</t>
  </si>
  <si>
    <t>9 Sample test fees</t>
  </si>
  <si>
    <t>Tyre repair for security car</t>
  </si>
  <si>
    <t>Food and drinks for mixing team and processing closing day 35 workers</t>
  </si>
  <si>
    <t>Tyre repair for RAB396 Z</t>
  </si>
  <si>
    <t>Traffic fines for old replacement tyre on RAB 396 Z</t>
  </si>
  <si>
    <t>Tyres replacement for PU02</t>
  </si>
  <si>
    <t>Water taps for Musha tunnel Hand wash area</t>
  </si>
  <si>
    <t>Technical inspection fees of RAC 856W</t>
  </si>
  <si>
    <t>Export Operation (RMB)</t>
  </si>
  <si>
    <t>Transport of chisels PO-4465 from Kigali to Musha</t>
  </si>
  <si>
    <t>Business Lunch for Oligene</t>
  </si>
  <si>
    <t>11 Sample test fees</t>
  </si>
  <si>
    <t>Meal for Visitors in May 2021</t>
  </si>
  <si>
    <t>Maintenance Consumables</t>
  </si>
  <si>
    <t>Repair of FEL 02 Tyres</t>
  </si>
  <si>
    <t>Operation found for Security (June 2021)</t>
  </si>
  <si>
    <t>June 2021 Staff Communication Allowance</t>
  </si>
  <si>
    <t>Transport to kigali for Security car Repair</t>
  </si>
  <si>
    <t>Loading of willroader tyres</t>
  </si>
  <si>
    <t>Speed Governor subscription renewal for Truck 01</t>
  </si>
  <si>
    <t>Tyre repair for SW01</t>
  </si>
  <si>
    <t>Technical inspection fees of RAC 856W Return</t>
  </si>
  <si>
    <t>Support for enjury person</t>
  </si>
  <si>
    <t>2 Employees training at nyakabingo (1 day)</t>
  </si>
  <si>
    <t>Living allowance for Neza and Deo at Nyakabingo in training</t>
  </si>
  <si>
    <t>Technical inspection of RAC 856W ( 2nd Tour)</t>
  </si>
  <si>
    <t>2 Samples test analysis</t>
  </si>
  <si>
    <t>Petty cash Top up For May 2021 and First week June 2021</t>
  </si>
  <si>
    <t>Petty cash Top up For June 2021 and First week July 2021</t>
  </si>
  <si>
    <t>Repair of old grass cutter</t>
  </si>
  <si>
    <t>10 samples test analys</t>
  </si>
  <si>
    <t>Medical insurance for 345 People @3000rwf</t>
  </si>
  <si>
    <t>Ventillation Pipes for Mining 30 Pcs @1500Frw Each</t>
  </si>
  <si>
    <t>3 Pcs of Cilicone for PUO2</t>
  </si>
  <si>
    <t>9 samples test analys</t>
  </si>
  <si>
    <t>4 Pcs of Battery terminals for Exc 01</t>
  </si>
  <si>
    <t>Manure for the Nursery</t>
  </si>
  <si>
    <t>Food and drinks for mixing team and processing closing day 37 workers</t>
  </si>
  <si>
    <t>Transport for PPE PO-4459</t>
  </si>
  <si>
    <t>Spring for PU02</t>
  </si>
  <si>
    <t>Technical Inspection for PU02</t>
  </si>
  <si>
    <t>Padloch for Generator Lock and Door lock for HSEC Office</t>
  </si>
  <si>
    <t>Parking Light and Brake Light for PU02</t>
  </si>
  <si>
    <t>Fixing water line in the Camp</t>
  </si>
  <si>
    <t>Avocadoes fruits ( Seedlings) 6900 fruits @10frw each for the Nursery</t>
  </si>
  <si>
    <t>Norse sprockey for chainsaw</t>
  </si>
  <si>
    <t>1 Pc of Alchool test</t>
  </si>
  <si>
    <t>Export Money (RMB)</t>
  </si>
  <si>
    <t>A0 Printing papers to print Musha tunnel Maps.</t>
  </si>
  <si>
    <t>fuel for export Paper work arrangement and RRA Issues</t>
  </si>
  <si>
    <t>2 pcs of Handle washing stations</t>
  </si>
  <si>
    <t>Hand washing Materials</t>
  </si>
  <si>
    <t>Foof for Visitors In June 2021</t>
  </si>
  <si>
    <t xml:space="preserve">First Aid materials </t>
  </si>
  <si>
    <t>Security operation fund for July 2021</t>
  </si>
  <si>
    <t>July 2021 Staff communication Allowance</t>
  </si>
  <si>
    <t>Technical inspection for RAC 856 W</t>
  </si>
  <si>
    <t>1 Sample test for D&amp;D Duha</t>
  </si>
  <si>
    <t>2 Pcs of oil seal for Chacking table for Lab</t>
  </si>
  <si>
    <t>Airport Parking and Loading of Hoist spares (PO-4499)</t>
  </si>
  <si>
    <t>Connecting rod rubber for TR01</t>
  </si>
  <si>
    <t>Petty cash top up for July and first week of August 2021</t>
  </si>
  <si>
    <t>Medical treatment for Incident happened on 7/7/2021</t>
  </si>
  <si>
    <t>Medical insurance payment for Missing Individuals( Mutuelle de Sante)</t>
  </si>
  <si>
    <t>4 Pcs of Padlock for Mining</t>
  </si>
  <si>
    <t>Notification of contract and invitation letter</t>
  </si>
  <si>
    <t>Money for 8 samples testing</t>
  </si>
  <si>
    <t>Money for transport of export Drums</t>
  </si>
  <si>
    <t>Handling fees of headlamps</t>
  </si>
  <si>
    <t>Handling fees of jackhammer spares</t>
  </si>
  <si>
    <t>Security operation fund for Aug 2021</t>
  </si>
  <si>
    <t>Fees for 5 sample test analysis</t>
  </si>
  <si>
    <t>staff Communication allowance of Aug 2021</t>
  </si>
  <si>
    <t>Money for red oxide and thiners</t>
  </si>
  <si>
    <t>Medical external consultation</t>
  </si>
  <si>
    <t>Cash for damaged crops  by excavetor at nyagakombe</t>
  </si>
  <si>
    <t>Money for mixing team meal</t>
  </si>
  <si>
    <t>Money for measuring taps</t>
  </si>
  <si>
    <t>Money for airport Packing</t>
  </si>
  <si>
    <t>Notification of registration certificate and 1 more copy of contract</t>
  </si>
  <si>
    <t>Repair of excavetor engine oil pipe</t>
  </si>
  <si>
    <t>One pc of heavy machine</t>
  </si>
  <si>
    <t>Additional cost to magerwa fees for Jackhamer spares</t>
  </si>
  <si>
    <t>covid 19 test to access ministry of Justice office</t>
  </si>
  <si>
    <t>fuel for paper arragement in kigali</t>
  </si>
  <si>
    <t>3 pcs of danger  tapes</t>
  </si>
  <si>
    <t>Ignition repair of PU 02</t>
  </si>
  <si>
    <t>Painting back door for TR 01</t>
  </si>
  <si>
    <t>White silicon for Camp Toilet Repair</t>
  </si>
  <si>
    <t>Arardite glue for TR 01</t>
  </si>
  <si>
    <t>Cleaning the camp for 2 days</t>
  </si>
  <si>
    <t>Repair of water and toilet in the camp</t>
  </si>
  <si>
    <t>2 Pcs of allen Key socket for Jack Hammer</t>
  </si>
  <si>
    <t>Jack Hammer Costs</t>
  </si>
  <si>
    <t>Vehicle inspection fees</t>
  </si>
  <si>
    <t>Traffic fines RAC 742P old tyres</t>
  </si>
  <si>
    <t>Hospital treatment for Bizimungu Innocent</t>
  </si>
  <si>
    <t>Money for 10 samples testing</t>
  </si>
  <si>
    <t>First aid materials</t>
  </si>
  <si>
    <t>Tyres repair for RAC 378G  and RAB 396Z</t>
  </si>
  <si>
    <t>Export operation</t>
  </si>
  <si>
    <t>Food for Mixing team</t>
  </si>
  <si>
    <t>Fuel for export paper work</t>
  </si>
  <si>
    <t>14pcs of ventilation pipes finished @1500rwf each</t>
  </si>
  <si>
    <t>Printedmaps for mining</t>
  </si>
  <si>
    <t>Fuel for trip to Access and RRA</t>
  </si>
  <si>
    <t>Petty cash top up for September 2021</t>
  </si>
  <si>
    <t>Nose sprocket for chainsaw</t>
  </si>
  <si>
    <t>Additional cost to magerwa fees for headlamps</t>
  </si>
  <si>
    <t>Tyre Repair  for RAC 378G</t>
  </si>
  <si>
    <t>Staff airtime for September 2021</t>
  </si>
  <si>
    <t>XRF USB cable</t>
  </si>
  <si>
    <t>Operation fund for recovery  XRF Andyser stolel in April 2021</t>
  </si>
  <si>
    <t>Petty cash top up</t>
  </si>
  <si>
    <t>Security operation fund for September 2021</t>
  </si>
  <si>
    <t>Tyre repair for RAD 841G</t>
  </si>
  <si>
    <t>2 Cylinder lock and 2 Hard Pad locks for Lab use</t>
  </si>
  <si>
    <t>Foof for Visitors In August 2021</t>
  </si>
  <si>
    <t>PU02 Fuel from Garage</t>
  </si>
  <si>
    <t>Money for one bag of cement to fixdrying area</t>
  </si>
  <si>
    <t xml:space="preserve"> Drinking water  for Visitors</t>
  </si>
  <si>
    <t>Living allowance forEtienne Ngeza  and Jenny Umutoni at Rutongo in training</t>
  </si>
  <si>
    <t xml:space="preserve"> Gifts for new  executve secretary of musha Sector</t>
  </si>
  <si>
    <t xml:space="preserve">cryatal gift to a fomer Musha  Executive secretary </t>
  </si>
  <si>
    <t>Brand a gift book  to new Musha executive secretary</t>
  </si>
  <si>
    <t>Perdiam for one day learning visitat Nyabihu Tea factory(Sam)</t>
  </si>
  <si>
    <t>Vehicle  tyre repair RAB 949T</t>
  </si>
  <si>
    <t>Money to buy 1prk of welding electrod 3.2 for engenering use</t>
  </si>
  <si>
    <t>Tyre repair,pincage,reflectors papers and werding toch</t>
  </si>
  <si>
    <t>Money for fixing drying panel</t>
  </si>
  <si>
    <t>Alchool for cleaning security radios</t>
  </si>
  <si>
    <t>Transport of export Drums</t>
  </si>
  <si>
    <t>Vehicle inspection fees 3rd return-RAC 856W</t>
  </si>
  <si>
    <t>Vehicle inspection fees4th return-RAC 856W</t>
  </si>
  <si>
    <t>3pcs of steel bar 10mm for chips hunging cable and repair winch bucket</t>
  </si>
  <si>
    <t>Chain 8mm for making chips of hunging cable</t>
  </si>
  <si>
    <t>Food and drinks for mixing team</t>
  </si>
  <si>
    <t xml:space="preserve">Special glue to repair separator machine for Processing </t>
  </si>
  <si>
    <t>Medical treatment for Bizimungu and Bakundukize</t>
  </si>
  <si>
    <t>Medical treatment for Bizimungu Innocent</t>
  </si>
  <si>
    <t>Ventillation Pipes for Mining 40 Pcs @1500Frw Each</t>
  </si>
  <si>
    <t>Payment for a security guard( Casual) from 21st to 28th Sep 2021</t>
  </si>
  <si>
    <t xml:space="preserve">Food of Visitors in September 2021 </t>
  </si>
  <si>
    <t xml:space="preserve">Drinking water for visitors </t>
  </si>
  <si>
    <t>Employees communication allowance</t>
  </si>
  <si>
    <t>Petty cas top up for October 2021</t>
  </si>
  <si>
    <t>Operation fund for Security (October 2021)</t>
  </si>
  <si>
    <t>V-belt 1180 for separator machine for Processing</t>
  </si>
  <si>
    <t>2 Bags of cement for fixing drying area</t>
  </si>
  <si>
    <t>Tyre repair for RAC 378G (2 Tyres)</t>
  </si>
  <si>
    <t>Battery for Mining Laptop</t>
  </si>
  <si>
    <t>Bolts 8 nuts for whellbarrows fixing</t>
  </si>
  <si>
    <t>4 Pcs of big bells for underground</t>
  </si>
  <si>
    <t>1 pc of Nose sprocket for chain saw</t>
  </si>
  <si>
    <t>2 pcs of Portraits of HE President for the office</t>
  </si>
  <si>
    <t>1 pc of Rwandan Flag for the camp</t>
  </si>
  <si>
    <t>Transport from Kigali to Musha for pipes and Gumboots</t>
  </si>
  <si>
    <t>2 Length of gavanized tube for lifting Flags.</t>
  </si>
  <si>
    <t>A welcome back cake for Llene</t>
  </si>
  <si>
    <t>1 pc of Piran Flag</t>
  </si>
  <si>
    <t>Red oxyde for painting Musha tunnel</t>
  </si>
  <si>
    <t>Tyre repair for SW01 (RAD 841 G)</t>
  </si>
  <si>
    <t>Additional medical insurance for Musha sector</t>
  </si>
  <si>
    <t>Money used for slashing the compound</t>
  </si>
  <si>
    <t>2 Boxes of pens for the office use</t>
  </si>
  <si>
    <t>Printing Water proof sign post</t>
  </si>
  <si>
    <t>Food and drinks for Mixing team 37 employees foe 2 days</t>
  </si>
  <si>
    <t>Fuel to go in a meeting at Nyakabingo and Perdian (Lunch)</t>
  </si>
  <si>
    <t>Loof spring and spring bush for repairing truck RAC 856 W</t>
  </si>
  <si>
    <t xml:space="preserve">First aid Medicaments </t>
  </si>
  <si>
    <t>Materials for constructio of Panning Area</t>
  </si>
  <si>
    <t>Tyre replacement for SW01 2Pcs</t>
  </si>
  <si>
    <t>Tyre repair for RC 503Y</t>
  </si>
  <si>
    <t>Export process expenses</t>
  </si>
  <si>
    <t>Water tape for replacing the old  in the camp</t>
  </si>
  <si>
    <t>Traffic fine for RAB 949T (Refund from Victoria) PCV02056</t>
  </si>
  <si>
    <t>Traffic fine for RAB 949T (on behalf of Victoria)</t>
  </si>
  <si>
    <t>Food for Visitors in October 2021</t>
  </si>
  <si>
    <t>NTEZIRYAYO Ficher</t>
  </si>
  <si>
    <t>Medical treatment for Bayingana Theoneste</t>
  </si>
  <si>
    <t>Inyange Mineral drinking water for staff</t>
  </si>
  <si>
    <t>November 2021 staff airtime</t>
  </si>
  <si>
    <t>Petty cash top up for November</t>
  </si>
  <si>
    <t xml:space="preserve">November 2021 security operation fund </t>
  </si>
  <si>
    <t>Construction of panning area and hand was station</t>
  </si>
  <si>
    <t>Traffic fines of RAC871Z-Old tyre</t>
  </si>
  <si>
    <t>Cleaning the camp compound</t>
  </si>
  <si>
    <t>rolls of soldering wire</t>
  </si>
  <si>
    <t>construction of hand wash station in the camp</t>
  </si>
  <si>
    <t>Repair of excavator oil pipe</t>
  </si>
  <si>
    <t>coffee and Milk for visitors</t>
  </si>
  <si>
    <t>Tiles for construction of hand wash station in the camp</t>
  </si>
  <si>
    <t>Padlock for P-O Box</t>
  </si>
  <si>
    <t>5 pcs of iron sheet and 15 concreat drill bits for Engineering use</t>
  </si>
  <si>
    <t>Office Rent</t>
  </si>
  <si>
    <t>Replacement of Hydrolic pipe for excavator</t>
  </si>
  <si>
    <t>Resizing woods,Wooden glue,Sand paper and white silicon for construction</t>
  </si>
  <si>
    <t>Kitchen table cloth at Musha Tunnel</t>
  </si>
  <si>
    <t>Sign post stickers</t>
  </si>
  <si>
    <t xml:space="preserve">Drinking water  and Milk for visitors </t>
  </si>
  <si>
    <t>Tyre repair for RAC 871 Z and RAC 742 P</t>
  </si>
  <si>
    <t>Arrangement for export processing</t>
  </si>
  <si>
    <t>Bayingana Theoneste</t>
  </si>
  <si>
    <t>8 pcs of sheets and 2 bags of cement for Musha Tunnel Kitchen construction</t>
  </si>
  <si>
    <t>Descriptipon</t>
  </si>
  <si>
    <t>PCV02129</t>
  </si>
  <si>
    <t>PCV02130</t>
  </si>
  <si>
    <t>PCV02126</t>
  </si>
  <si>
    <t>PCV02123</t>
  </si>
  <si>
    <t>PCV02131</t>
  </si>
  <si>
    <t>PCV02132</t>
  </si>
  <si>
    <t>PCV02133</t>
  </si>
  <si>
    <t>PCV02134</t>
  </si>
  <si>
    <t>PCV02135</t>
  </si>
  <si>
    <t>PCV02138</t>
  </si>
  <si>
    <t>PCV02139</t>
  </si>
  <si>
    <t>PCV02140</t>
  </si>
  <si>
    <t>PCV02141</t>
  </si>
  <si>
    <t>PCV02143</t>
  </si>
  <si>
    <t>PCV02144</t>
  </si>
  <si>
    <t>TOTAL</t>
  </si>
  <si>
    <t>Amount ( rwf)</t>
  </si>
  <si>
    <t>Sewing Piran Flag</t>
  </si>
  <si>
    <t>Digging on Hand wash station at main get</t>
  </si>
  <si>
    <t>1 Pkt of Pensil for writing signs in Mining</t>
  </si>
  <si>
    <t>PCV02145</t>
  </si>
  <si>
    <t>PCV02146</t>
  </si>
  <si>
    <t>PCV02147</t>
  </si>
  <si>
    <t>Food and Milk for Mixing team ( 2days)</t>
  </si>
  <si>
    <t>Laminating papers for sign post at musha tunnel</t>
  </si>
  <si>
    <t xml:space="preserve">2 Pcs Batteries terminals for TLB 02 </t>
  </si>
  <si>
    <t>Balance on construction of panning area and Hand wash station</t>
  </si>
  <si>
    <t>cleaning the camp for 4 days</t>
  </si>
  <si>
    <t>2 Ltrs of stock oil for chainsaw</t>
  </si>
  <si>
    <t>1 pc of Capacitor for repair of water pump</t>
  </si>
  <si>
    <t>Transport of Jack hammers&amp; spares from Dubai port to the site PO-4508</t>
  </si>
  <si>
    <t>PCV02148</t>
  </si>
  <si>
    <t>Meal for Mixing team</t>
  </si>
  <si>
    <t>PCV02149</t>
  </si>
  <si>
    <t>PCV02150</t>
  </si>
  <si>
    <t>Batteries terminals for TLB 02</t>
  </si>
  <si>
    <t>PCV02151</t>
  </si>
  <si>
    <t>Balance for construction of panning area and wash hand station</t>
  </si>
  <si>
    <t>PCV02152</t>
  </si>
  <si>
    <t>Cleaning the camp</t>
  </si>
  <si>
    <t>PCV02153</t>
  </si>
  <si>
    <t>Strock oil for chainsaw</t>
  </si>
  <si>
    <t>Capacitor for water pump repair</t>
  </si>
  <si>
    <t>PCV02154</t>
  </si>
  <si>
    <t>PCV02155</t>
  </si>
  <si>
    <t>transport for Jackhammers and spares</t>
  </si>
  <si>
    <t>Car wash facilitation</t>
  </si>
  <si>
    <t>Thinner for painting at Musha tunnel</t>
  </si>
  <si>
    <t>Petty cash top up for Fdecember 2021 and first week of Jan 2022</t>
  </si>
  <si>
    <t>Staff airtime for December 2021</t>
  </si>
  <si>
    <t>Security operation fund for Dec 2021</t>
  </si>
  <si>
    <t>Food for Visitors in November 2021(21*3500)</t>
  </si>
  <si>
    <t>Technical Inspection for RAD 841G ( Cruiser)</t>
  </si>
  <si>
    <t>Job advert to Job in Rwanda</t>
  </si>
  <si>
    <t>Tyre repair for RAB 742 P and Bulb for SW 01</t>
  </si>
  <si>
    <t>4 Pcs of watering cans for Mining use</t>
  </si>
  <si>
    <t>General Cleaning for Camp</t>
  </si>
  <si>
    <t>Batterie terminals for Ex 01</t>
  </si>
  <si>
    <t>Laminating papers for employees cards</t>
  </si>
  <si>
    <t>Printing signs for mining day</t>
  </si>
  <si>
    <t>Single and double filament Bulbs for Light vehicles</t>
  </si>
  <si>
    <t>Spare parts for motocycle RC 503Y</t>
  </si>
  <si>
    <t>Piran sticker for sign post</t>
  </si>
  <si>
    <t>Transport for the camera Man/ RMB CEO Visit</t>
  </si>
  <si>
    <t>frames for 10 certificates of appreciation</t>
  </si>
  <si>
    <t>Sanitizers to use on miners day</t>
  </si>
  <si>
    <t>Drinkin water for visitors</t>
  </si>
  <si>
    <t>Cleaning camp on miners day celebration</t>
  </si>
  <si>
    <t>Transport for Igihe Ltd  Journalists on Miners Day Celebration</t>
  </si>
  <si>
    <t>Petty cash for Visitors Cocktail on Miners day Celebration</t>
  </si>
  <si>
    <t>Cameraman to take photos and Videos on Miners day</t>
  </si>
  <si>
    <t>BTN Tv for News Publishing on Piran Miners day</t>
  </si>
  <si>
    <t>1 Pc of door lock for camp toilette</t>
  </si>
  <si>
    <t>Transport of drums for export</t>
  </si>
  <si>
    <t>spares of car washing machine</t>
  </si>
  <si>
    <t>Gloves for visitors  for tree plantation on Miners day Celebration</t>
  </si>
  <si>
    <t>Iron sheets  for generator roof&amp; Bike shade,Red oxide and Thiner 5L</t>
  </si>
  <si>
    <t>Money spent in Dereva Hotel on miners day celebration</t>
  </si>
  <si>
    <t>Calilbration of fuel Tank by RSSB</t>
  </si>
  <si>
    <t>Cleaning materials</t>
  </si>
  <si>
    <t>First aid  materials</t>
  </si>
  <si>
    <t>Trees for construction of kitchen roof</t>
  </si>
  <si>
    <t>Cameraman who covered the RMB CEO's visit</t>
  </si>
  <si>
    <t>Hand wash station for Ntunga site</t>
  </si>
  <si>
    <t>Service cards for our employees</t>
  </si>
  <si>
    <t>Tyres replacement for security car RAC 742P</t>
  </si>
  <si>
    <t>Monyey for food of workers on mixing day</t>
  </si>
  <si>
    <t xml:space="preserve">Retreat of Piran </t>
  </si>
  <si>
    <t>ISIMBI Esther</t>
  </si>
  <si>
    <t>Pad lock for locking the back up generator at Musha turnal</t>
  </si>
  <si>
    <t>Pesticides (for nusery seedlings)</t>
  </si>
  <si>
    <t>Paint for office Painting</t>
  </si>
  <si>
    <t>Staff Communication allowance of Jannuary 2022</t>
  </si>
  <si>
    <t>Operation found for Security (Jan 2022)</t>
  </si>
  <si>
    <t>cleaning services</t>
  </si>
  <si>
    <t>Repair of SW01</t>
  </si>
  <si>
    <t>Ventilation pipes made (96 pcs)</t>
  </si>
  <si>
    <t>Payment made to  separate seraps with the materials to be re used</t>
  </si>
  <si>
    <t>Fullfill tyres of TRO 01 ,10 tyres (air pressure)</t>
  </si>
  <si>
    <t>Ciment for finishing mining</t>
  </si>
  <si>
    <t>v-belt for hummer crusher</t>
  </si>
  <si>
    <t xml:space="preserve">Food supriment for visitors </t>
  </si>
  <si>
    <t>Pendiam  for team going to ETI</t>
  </si>
  <si>
    <t>Transport of Empty Drums for export</t>
  </si>
  <si>
    <t>Petty cash top up for january 2022</t>
  </si>
  <si>
    <t>Trading Licence for 2022 with Bank charges</t>
  </si>
  <si>
    <t>licence and permit costs</t>
  </si>
  <si>
    <t>First Aids materials</t>
  </si>
  <si>
    <t>Enveloppe for office use</t>
  </si>
  <si>
    <t>4 Pcs of thermometer</t>
  </si>
  <si>
    <t xml:space="preserve">Mudbricks </t>
  </si>
  <si>
    <t>Facilitate Mission Trip</t>
  </si>
  <si>
    <t>Treating employee</t>
  </si>
  <si>
    <t>Araldite grue for TR03</t>
  </si>
  <si>
    <t>Panel print</t>
  </si>
  <si>
    <t>Water tape for the camp area</t>
  </si>
  <si>
    <t>Mudbricks balance for kagarama</t>
  </si>
  <si>
    <t>Resizing pully for hamer crusher</t>
  </si>
  <si>
    <t>Food for visitors in December 2021</t>
  </si>
  <si>
    <t xml:space="preserve">Money for grue </t>
  </si>
  <si>
    <t>Flat iron and wheelbarrows</t>
  </si>
  <si>
    <t>Cleaning Fees at the plant and camp</t>
  </si>
  <si>
    <t>Staff Communication allowance of february 2022</t>
  </si>
  <si>
    <t>Fabrication of venlelation  pipes for mining</t>
  </si>
  <si>
    <t xml:space="preserve"> Mining consumables</t>
  </si>
  <si>
    <t>General cleaning of camp</t>
  </si>
  <si>
    <t>Salt for thunder arester instalation</t>
  </si>
  <si>
    <t>Operation found for Security (Feb 2022)</t>
  </si>
  <si>
    <t>Trees for Kagarama house</t>
  </si>
  <si>
    <t xml:space="preserve">Calibration fees </t>
  </si>
  <si>
    <t>Ignition switch for PV02</t>
  </si>
  <si>
    <t>Transport of Wheelbarrows</t>
  </si>
  <si>
    <t>Replacement of greasing  pump</t>
  </si>
  <si>
    <t xml:space="preserve">Tyres repair </t>
  </si>
  <si>
    <t>Buy  fasterners for files of employees</t>
  </si>
  <si>
    <t>Stapters for office use</t>
  </si>
  <si>
    <t>Pendiam to Enotrade</t>
  </si>
  <si>
    <t>Pendiam to Rutongo</t>
  </si>
  <si>
    <t>Bulbs for TR 03(6 PICS)</t>
  </si>
  <si>
    <t xml:space="preserve">Wood glue special for Joining wood </t>
  </si>
  <si>
    <t>Chocolate paint and Primer paint</t>
  </si>
  <si>
    <t>Meal for visitors</t>
  </si>
  <si>
    <t>Mineral water for visitors</t>
  </si>
  <si>
    <t>Hinges for doors 72 pcs</t>
  </si>
  <si>
    <t>Pendiam for the heading to rutongo</t>
  </si>
  <si>
    <t>Ventilation and water</t>
  </si>
  <si>
    <t>Steel plates for making doors</t>
  </si>
  <si>
    <t>Compensating Nyagakombe crops damaged</t>
  </si>
  <si>
    <t>Insect killer for spraging sample container</t>
  </si>
  <si>
    <t>Materials for construction of houses</t>
  </si>
  <si>
    <t>Thinner</t>
  </si>
  <si>
    <t>Red oxide for Painting export drums</t>
  </si>
  <si>
    <t>Petty cash top up for Febuary 2022</t>
  </si>
  <si>
    <t>tyres replacement</t>
  </si>
  <si>
    <t>spanes to fix generator 5KVA</t>
  </si>
  <si>
    <t>Empty drums for export</t>
  </si>
  <si>
    <t>Water for visitors</t>
  </si>
  <si>
    <t>Facia boord for house construction</t>
  </si>
  <si>
    <t>Money for export</t>
  </si>
  <si>
    <t>Cleaning material to complete the month</t>
  </si>
  <si>
    <t>TURASABIMANA Emmanuel</t>
  </si>
  <si>
    <t>Electricity fixing</t>
  </si>
  <si>
    <t>Camp cleaning cost</t>
  </si>
  <si>
    <t>water used in construction</t>
  </si>
  <si>
    <t>Preparation for board members visitors</t>
  </si>
  <si>
    <t>Pay service cards for new employees</t>
  </si>
  <si>
    <t>Gifts for women on women's day</t>
  </si>
  <si>
    <t xml:space="preserve">Fees for speed governor </t>
  </si>
  <si>
    <t>Medical traitment fees</t>
  </si>
  <si>
    <t>Leoding cost of PPES at warehouse</t>
  </si>
  <si>
    <t>pendiam travelling to Nykabingo mine</t>
  </si>
  <si>
    <t>2 stoke oil for mixing chainsaw petrol</t>
  </si>
  <si>
    <t>Compensating the broken pipe for Gakuba Innicent</t>
  </si>
  <si>
    <t>Cruisor repairs and maintenance</t>
  </si>
  <si>
    <t>Sclous and vis parkers</t>
  </si>
  <si>
    <t>Tax clearance certificate</t>
  </si>
  <si>
    <t>Trees for roofing  Ntunga</t>
  </si>
  <si>
    <t>Moter vehicle inspection RAC 856W</t>
  </si>
  <si>
    <t>Paying claude for closing Duha shafts</t>
  </si>
  <si>
    <t>Vim for cleaning TR01 Bucket</t>
  </si>
  <si>
    <t>Office carpet</t>
  </si>
  <si>
    <t>Water channeling</t>
  </si>
  <si>
    <t>PCV02316</t>
  </si>
  <si>
    <t>Reflectors for RAC 856 W</t>
  </si>
  <si>
    <t>PCV02317</t>
  </si>
  <si>
    <t>PCV02318</t>
  </si>
  <si>
    <t>PCV02319</t>
  </si>
  <si>
    <t>PCV02320</t>
  </si>
  <si>
    <t>PCV02321</t>
  </si>
  <si>
    <t>PCV02322</t>
  </si>
  <si>
    <t>PCV02323</t>
  </si>
  <si>
    <t>PCV02324</t>
  </si>
  <si>
    <t>PCV02325</t>
  </si>
  <si>
    <t>PCV02326</t>
  </si>
  <si>
    <t>PCV02327</t>
  </si>
  <si>
    <t>PCV02328</t>
  </si>
  <si>
    <t>PCV02329</t>
  </si>
  <si>
    <t>PCV02330</t>
  </si>
  <si>
    <t>PCV02331</t>
  </si>
  <si>
    <t>PCV02332</t>
  </si>
  <si>
    <t>PCV02333</t>
  </si>
  <si>
    <t>PCV02334</t>
  </si>
  <si>
    <t>PCV02335</t>
  </si>
  <si>
    <t>PCV02336</t>
  </si>
  <si>
    <t>PCV02337</t>
  </si>
  <si>
    <t>PCV02338</t>
  </si>
  <si>
    <t>PCV02339</t>
  </si>
  <si>
    <t>PCV02340</t>
  </si>
  <si>
    <t>PCV02341</t>
  </si>
  <si>
    <t>PCV02342</t>
  </si>
  <si>
    <t>PCV02343</t>
  </si>
  <si>
    <t>PCV02344</t>
  </si>
  <si>
    <t>PCV02345</t>
  </si>
  <si>
    <t>PCV02346</t>
  </si>
  <si>
    <t>PCV02347</t>
  </si>
  <si>
    <t>PCV02348</t>
  </si>
  <si>
    <t>PCV02349</t>
  </si>
  <si>
    <t>PCV02350</t>
  </si>
  <si>
    <t>PCV02351</t>
  </si>
  <si>
    <t>PCV02352</t>
  </si>
  <si>
    <t>PCV02353</t>
  </si>
  <si>
    <t>PCV02354</t>
  </si>
  <si>
    <t>PCV02355</t>
  </si>
  <si>
    <t>PCV02356</t>
  </si>
  <si>
    <t>PCV02357</t>
  </si>
  <si>
    <t>PCV02358</t>
  </si>
  <si>
    <t>PCV02359</t>
  </si>
  <si>
    <t>PCV02360</t>
  </si>
  <si>
    <t>PCV02361</t>
  </si>
  <si>
    <t>PCV02362</t>
  </si>
  <si>
    <t>PCV02363</t>
  </si>
  <si>
    <t>PCV02364</t>
  </si>
  <si>
    <t>PCV02365</t>
  </si>
  <si>
    <t>PCV02366</t>
  </si>
  <si>
    <t>PCV02367</t>
  </si>
  <si>
    <t>PCV02368</t>
  </si>
  <si>
    <t>PCV02369</t>
  </si>
  <si>
    <t>PCV02370</t>
  </si>
  <si>
    <t>PCV02371</t>
  </si>
  <si>
    <t>PCV02372</t>
  </si>
  <si>
    <t>PCV02373</t>
  </si>
  <si>
    <t>PCV02374</t>
  </si>
  <si>
    <t>PCV02375</t>
  </si>
  <si>
    <t>PCV02376</t>
  </si>
  <si>
    <t>PCV02377</t>
  </si>
  <si>
    <t>PCV02378</t>
  </si>
  <si>
    <t>PCV02379</t>
  </si>
  <si>
    <t>PCV02380</t>
  </si>
  <si>
    <t>PCV02381</t>
  </si>
  <si>
    <t>PCV02382</t>
  </si>
  <si>
    <t>PCV02383</t>
  </si>
  <si>
    <t>PCV02384</t>
  </si>
  <si>
    <t>PCV02385</t>
  </si>
  <si>
    <t>PCV02386</t>
  </si>
  <si>
    <t>PCV02387</t>
  </si>
  <si>
    <t>PCV02388</t>
  </si>
  <si>
    <t>PCV02389</t>
  </si>
  <si>
    <t>PCV02390</t>
  </si>
  <si>
    <t>PCV02391</t>
  </si>
  <si>
    <t>PCV02392</t>
  </si>
  <si>
    <t>PCV02393</t>
  </si>
  <si>
    <t>PCV02394</t>
  </si>
  <si>
    <t>PCV02395</t>
  </si>
  <si>
    <t>PCV02396</t>
  </si>
  <si>
    <t>PCV02397</t>
  </si>
  <si>
    <t>PCV02398</t>
  </si>
  <si>
    <t>PCV02399</t>
  </si>
  <si>
    <t>PCV02400</t>
  </si>
  <si>
    <t>PCV02401</t>
  </si>
  <si>
    <t>PCV02402</t>
  </si>
  <si>
    <t>PCV02403</t>
  </si>
  <si>
    <t>PCV02404</t>
  </si>
  <si>
    <t>PCV02405</t>
  </si>
  <si>
    <t>PCV02406</t>
  </si>
  <si>
    <t>PCV02407</t>
  </si>
  <si>
    <t>PCV02408</t>
  </si>
  <si>
    <t>PCV02409</t>
  </si>
  <si>
    <t>PCV02410</t>
  </si>
  <si>
    <t>PCV02411</t>
  </si>
  <si>
    <t>PCV02412</t>
  </si>
  <si>
    <t>PCV02413</t>
  </si>
  <si>
    <t>PCV02414</t>
  </si>
  <si>
    <t>PCV02415</t>
  </si>
  <si>
    <t>PCV02416</t>
  </si>
  <si>
    <t>PCV02417</t>
  </si>
  <si>
    <t>PCV02418</t>
  </si>
  <si>
    <t>PCV02419</t>
  </si>
  <si>
    <t>PCV02420</t>
  </si>
  <si>
    <t>PCV02421</t>
  </si>
  <si>
    <t>PCV02422</t>
  </si>
  <si>
    <t>PCV02423</t>
  </si>
  <si>
    <t>PCV02424</t>
  </si>
  <si>
    <t>PCV02425</t>
  </si>
  <si>
    <t>PCV02426</t>
  </si>
  <si>
    <t>PCV02427</t>
  </si>
  <si>
    <t>PCV02428</t>
  </si>
  <si>
    <t>PCV02429</t>
  </si>
  <si>
    <t>PCV02430</t>
  </si>
  <si>
    <t>PCV02431</t>
  </si>
  <si>
    <t>PCV02432</t>
  </si>
  <si>
    <t>PCV02433</t>
  </si>
  <si>
    <t>PCV02434</t>
  </si>
  <si>
    <t>PCV02435</t>
  </si>
  <si>
    <t>PCV02436</t>
  </si>
  <si>
    <t>PCV02437</t>
  </si>
  <si>
    <t>PCV02438</t>
  </si>
  <si>
    <t>PCV02439</t>
  </si>
  <si>
    <t>PCV02440</t>
  </si>
  <si>
    <t>PCV02441</t>
  </si>
  <si>
    <t>PCV02442</t>
  </si>
  <si>
    <t>PCV02443</t>
  </si>
  <si>
    <t>PCV02444</t>
  </si>
  <si>
    <t>PCV02445</t>
  </si>
  <si>
    <t>PCV02446</t>
  </si>
  <si>
    <t>PCV02447</t>
  </si>
  <si>
    <t>PCV02448</t>
  </si>
  <si>
    <t>PCV02449</t>
  </si>
  <si>
    <t>PCV02450</t>
  </si>
  <si>
    <t>PCV02451</t>
  </si>
  <si>
    <t>PCV02452</t>
  </si>
  <si>
    <t>PCV02453</t>
  </si>
  <si>
    <t>PCV02454</t>
  </si>
  <si>
    <t>PCV02455</t>
  </si>
  <si>
    <t>PCV02456</t>
  </si>
  <si>
    <t>PCV02457</t>
  </si>
  <si>
    <t>PCV02458</t>
  </si>
  <si>
    <t>PCV02459</t>
  </si>
  <si>
    <t>PCV02460</t>
  </si>
  <si>
    <t>PCV02461</t>
  </si>
  <si>
    <t>PCV02462</t>
  </si>
  <si>
    <t>PCV02463</t>
  </si>
  <si>
    <t>PCV02464</t>
  </si>
  <si>
    <t>PCV02465</t>
  </si>
  <si>
    <t>PCV02466</t>
  </si>
  <si>
    <t>PCV02467</t>
  </si>
  <si>
    <t>PCV02468</t>
  </si>
  <si>
    <t>PCV02469</t>
  </si>
  <si>
    <t>PCV02470</t>
  </si>
  <si>
    <t>PCV02471</t>
  </si>
  <si>
    <t>PCV02472</t>
  </si>
  <si>
    <t>PCV02473</t>
  </si>
  <si>
    <t>PCV02474</t>
  </si>
  <si>
    <t>PCV02475</t>
  </si>
  <si>
    <t>PCV02476</t>
  </si>
  <si>
    <t>PCV02477</t>
  </si>
  <si>
    <t>PCV02478</t>
  </si>
  <si>
    <t>PCV02479</t>
  </si>
  <si>
    <t>PCV02480</t>
  </si>
  <si>
    <t>PCV02481</t>
  </si>
  <si>
    <t>PCV02482</t>
  </si>
  <si>
    <t>PCV02483</t>
  </si>
  <si>
    <t>PCV02484</t>
  </si>
  <si>
    <t>PCV02485</t>
  </si>
  <si>
    <t>PCV02486</t>
  </si>
  <si>
    <t>PCV02487</t>
  </si>
  <si>
    <t>PCV02488</t>
  </si>
  <si>
    <t>PCV02489</t>
  </si>
  <si>
    <t>PCV02490</t>
  </si>
  <si>
    <t>PCV02491</t>
  </si>
  <si>
    <t>PCV02492</t>
  </si>
  <si>
    <t>PCV02493</t>
  </si>
  <si>
    <t>PCV02494</t>
  </si>
  <si>
    <t>PCV02495</t>
  </si>
  <si>
    <t>PCV02496</t>
  </si>
  <si>
    <t>PCV02497</t>
  </si>
  <si>
    <t>PCV02498</t>
  </si>
  <si>
    <t>PCV02499</t>
  </si>
  <si>
    <t>PCV02500</t>
  </si>
  <si>
    <t>PCV02501</t>
  </si>
  <si>
    <t>PCV02502</t>
  </si>
  <si>
    <t>PCV02503</t>
  </si>
  <si>
    <t>PCV02504</t>
  </si>
  <si>
    <t>PCV02505</t>
  </si>
  <si>
    <t>PCV02506</t>
  </si>
  <si>
    <t>PCV02507</t>
  </si>
  <si>
    <t>PCV02508</t>
  </si>
  <si>
    <t>PCV02509</t>
  </si>
  <si>
    <t>PCV02510</t>
  </si>
  <si>
    <t>PCV02511</t>
  </si>
  <si>
    <t>PCV02512</t>
  </si>
  <si>
    <t>PCV02513</t>
  </si>
  <si>
    <t>PCV02514</t>
  </si>
  <si>
    <t>PCV02515</t>
  </si>
  <si>
    <t>PCV02516</t>
  </si>
  <si>
    <t>PCV02517</t>
  </si>
  <si>
    <t>PCV02518</t>
  </si>
  <si>
    <t>PCV02519</t>
  </si>
  <si>
    <t>PCV02520</t>
  </si>
  <si>
    <t>PCV02521</t>
  </si>
  <si>
    <t>PCV02522</t>
  </si>
  <si>
    <t>PCV02523</t>
  </si>
  <si>
    <t>PCV02524</t>
  </si>
  <si>
    <t>PCV02525</t>
  </si>
  <si>
    <t>PCV02526</t>
  </si>
  <si>
    <t>PCV02527</t>
  </si>
  <si>
    <t>PCV02528</t>
  </si>
  <si>
    <t>PCV02529</t>
  </si>
  <si>
    <t>PCV02530</t>
  </si>
  <si>
    <t>PCV02531</t>
  </si>
  <si>
    <t>PCV02532</t>
  </si>
  <si>
    <t>PCV02533</t>
  </si>
  <si>
    <t>PCV02534</t>
  </si>
  <si>
    <t>PCV02535</t>
  </si>
  <si>
    <t>PCV02536</t>
  </si>
  <si>
    <t>PCV02537</t>
  </si>
  <si>
    <t>PCV02538</t>
  </si>
  <si>
    <t>PCV02539</t>
  </si>
  <si>
    <t>PCV02540</t>
  </si>
  <si>
    <t>PCV02541</t>
  </si>
  <si>
    <t>PCV02542</t>
  </si>
  <si>
    <t>PCV02543</t>
  </si>
  <si>
    <t>PCV02544</t>
  </si>
  <si>
    <t>PCV02545</t>
  </si>
  <si>
    <t>PCV02546</t>
  </si>
  <si>
    <t>PCV02547</t>
  </si>
  <si>
    <t>PCV02548</t>
  </si>
  <si>
    <t>PCV02549</t>
  </si>
  <si>
    <t>PCV02550</t>
  </si>
  <si>
    <t>PCV02551</t>
  </si>
  <si>
    <t>PCV02552</t>
  </si>
  <si>
    <t>PCV02553</t>
  </si>
  <si>
    <t>PCV02554</t>
  </si>
  <si>
    <t>PCV02555</t>
  </si>
  <si>
    <t>PCV02556</t>
  </si>
  <si>
    <t>PCV02557</t>
  </si>
  <si>
    <t>PCV02558</t>
  </si>
  <si>
    <t>PCV02559</t>
  </si>
  <si>
    <t>PCV02560</t>
  </si>
  <si>
    <t>PCV02561</t>
  </si>
  <si>
    <t>PCV02562</t>
  </si>
  <si>
    <t>PCV02563</t>
  </si>
  <si>
    <t>PCV02564</t>
  </si>
  <si>
    <t>PCV02565</t>
  </si>
  <si>
    <t>PCV02566</t>
  </si>
  <si>
    <t>PCV02567</t>
  </si>
  <si>
    <t>PCV02568</t>
  </si>
  <si>
    <t>PCV02569</t>
  </si>
  <si>
    <t>PCV02570</t>
  </si>
  <si>
    <t>PCV02571</t>
  </si>
  <si>
    <t>PCV02572</t>
  </si>
  <si>
    <t>PCV02573</t>
  </si>
  <si>
    <t>PCV02574</t>
  </si>
  <si>
    <t>PCV02575</t>
  </si>
  <si>
    <t>PCV02576</t>
  </si>
  <si>
    <t>PCV02577</t>
  </si>
  <si>
    <t>PCV02578</t>
  </si>
  <si>
    <t>PCV02579</t>
  </si>
  <si>
    <t>PCV02580</t>
  </si>
  <si>
    <t>PCV02581</t>
  </si>
  <si>
    <t>PCV02582</t>
  </si>
  <si>
    <t>PCV02583</t>
  </si>
  <si>
    <t>PCV02584</t>
  </si>
  <si>
    <t>PCV02585</t>
  </si>
  <si>
    <t>PCV02586</t>
  </si>
  <si>
    <t>PCV02587</t>
  </si>
  <si>
    <t>PCV02588</t>
  </si>
  <si>
    <t>PCV02589</t>
  </si>
  <si>
    <t>PCV02590</t>
  </si>
  <si>
    <t>PCV02591</t>
  </si>
  <si>
    <t>PCV02592</t>
  </si>
  <si>
    <t>PCV02593</t>
  </si>
  <si>
    <t>PCV02594</t>
  </si>
  <si>
    <t>PCV02595</t>
  </si>
  <si>
    <t>PCV02596</t>
  </si>
  <si>
    <t>PCV02597</t>
  </si>
  <si>
    <t>PCV02598</t>
  </si>
  <si>
    <t>PCV02599</t>
  </si>
  <si>
    <t>PCV02600</t>
  </si>
  <si>
    <t>PCV02601</t>
  </si>
  <si>
    <t>PCV02602</t>
  </si>
  <si>
    <t>PCV02603</t>
  </si>
  <si>
    <t>PCV02604</t>
  </si>
  <si>
    <t>PCV02605</t>
  </si>
  <si>
    <t>PCV02606</t>
  </si>
  <si>
    <t>PCV02607</t>
  </si>
  <si>
    <t>PCV02608</t>
  </si>
  <si>
    <t>PCV02609</t>
  </si>
  <si>
    <t>PCV02610</t>
  </si>
  <si>
    <t>PCV02611</t>
  </si>
  <si>
    <t>PCV02612</t>
  </si>
  <si>
    <t>PCV02613</t>
  </si>
  <si>
    <t>PCV02614</t>
  </si>
  <si>
    <t>PCV02615</t>
  </si>
  <si>
    <t>PCV02616</t>
  </si>
  <si>
    <t>PCV02617</t>
  </si>
  <si>
    <t>PCV02618</t>
  </si>
  <si>
    <t>PCV02619</t>
  </si>
  <si>
    <t>PCV02620</t>
  </si>
  <si>
    <t>PCV02621</t>
  </si>
  <si>
    <t>PCV02622</t>
  </si>
  <si>
    <t>PCV02623</t>
  </si>
  <si>
    <t>PCV02624</t>
  </si>
  <si>
    <t>PCV02625</t>
  </si>
  <si>
    <t>PCV02626</t>
  </si>
  <si>
    <t>PCV02627</t>
  </si>
  <si>
    <t>PCV02628</t>
  </si>
  <si>
    <t>PCV02629</t>
  </si>
  <si>
    <t>PCV02630</t>
  </si>
  <si>
    <t>PCV02631</t>
  </si>
  <si>
    <t>PCV02632</t>
  </si>
  <si>
    <t>PCV02633</t>
  </si>
  <si>
    <t>PCV02634</t>
  </si>
  <si>
    <t>PCV02635</t>
  </si>
  <si>
    <t>PCV02636</t>
  </si>
  <si>
    <t>PCV02637</t>
  </si>
  <si>
    <t>PCV02638</t>
  </si>
  <si>
    <t>PCV02639</t>
  </si>
  <si>
    <t>PCV02640</t>
  </si>
  <si>
    <t>PCV02641</t>
  </si>
  <si>
    <t>PCV02642</t>
  </si>
  <si>
    <t>PCV02643</t>
  </si>
  <si>
    <t>PCV02644</t>
  </si>
  <si>
    <t>PCV02645</t>
  </si>
  <si>
    <t>PCV02646</t>
  </si>
  <si>
    <t>PCV02647</t>
  </si>
  <si>
    <t>PCV02648</t>
  </si>
  <si>
    <t>PCV02649</t>
  </si>
  <si>
    <t>PCV02650</t>
  </si>
  <si>
    <t>PCV02651</t>
  </si>
  <si>
    <t>PCV02652</t>
  </si>
  <si>
    <t>PCV02653</t>
  </si>
  <si>
    <t>PCV02654</t>
  </si>
  <si>
    <t>PCV02655</t>
  </si>
  <si>
    <t>PCV02656</t>
  </si>
  <si>
    <t>PCV02657</t>
  </si>
  <si>
    <t>PCV02658</t>
  </si>
  <si>
    <t>PCV02659</t>
  </si>
  <si>
    <t>PCV02660</t>
  </si>
  <si>
    <t>PCV02661</t>
  </si>
  <si>
    <t>PCV02662</t>
  </si>
  <si>
    <t>PCV02663</t>
  </si>
  <si>
    <t>PCV02664</t>
  </si>
  <si>
    <t>PCV02665</t>
  </si>
  <si>
    <t>PCV02666</t>
  </si>
  <si>
    <t>PCV02667</t>
  </si>
  <si>
    <t>PCV02668</t>
  </si>
  <si>
    <t>PCV02669</t>
  </si>
  <si>
    <t>PCV02670</t>
  </si>
  <si>
    <t>PCV02671</t>
  </si>
  <si>
    <t>PCV02672</t>
  </si>
  <si>
    <t>PCV02673</t>
  </si>
  <si>
    <t>PCV02674</t>
  </si>
  <si>
    <t>PCV02675</t>
  </si>
  <si>
    <t>PCV02676</t>
  </si>
  <si>
    <t>PCV02677</t>
  </si>
  <si>
    <t>PCV02678</t>
  </si>
  <si>
    <t>PCV02679</t>
  </si>
  <si>
    <t>PCV02680</t>
  </si>
  <si>
    <t>PCV02681</t>
  </si>
  <si>
    <t>PCV02682</t>
  </si>
  <si>
    <t>PCV02683</t>
  </si>
  <si>
    <t>PCV02684</t>
  </si>
  <si>
    <t>PCV02685</t>
  </si>
  <si>
    <t>PCV02686</t>
  </si>
  <si>
    <t>PCV02687</t>
  </si>
  <si>
    <t>PCV02688</t>
  </si>
  <si>
    <t>PCV02689</t>
  </si>
  <si>
    <t>PCV02690</t>
  </si>
  <si>
    <t>PCV02691</t>
  </si>
  <si>
    <t>PCV02692</t>
  </si>
  <si>
    <t>PCV02693</t>
  </si>
  <si>
    <t>PCV02694</t>
  </si>
  <si>
    <t>PCV02695</t>
  </si>
  <si>
    <t>PCV02696</t>
  </si>
  <si>
    <t>PCV02697</t>
  </si>
  <si>
    <t>PCV02698</t>
  </si>
  <si>
    <t>PCV02699</t>
  </si>
  <si>
    <t>PCV02700</t>
  </si>
  <si>
    <t>PCV02701</t>
  </si>
  <si>
    <t>PCV02702</t>
  </si>
  <si>
    <t>PCV02703</t>
  </si>
  <si>
    <t>PCV02704</t>
  </si>
  <si>
    <t>PCV02705</t>
  </si>
  <si>
    <t>PCV02706</t>
  </si>
  <si>
    <t>PCV02707</t>
  </si>
  <si>
    <t>PCV02708</t>
  </si>
  <si>
    <t>PCV02709</t>
  </si>
  <si>
    <t>PCV02710</t>
  </si>
  <si>
    <t>PCV02711</t>
  </si>
  <si>
    <t>PCV02712</t>
  </si>
  <si>
    <t>PCV02713</t>
  </si>
  <si>
    <t>PCV02714</t>
  </si>
  <si>
    <t>PCV02715</t>
  </si>
  <si>
    <t>PCV02716</t>
  </si>
  <si>
    <t>PCV02717</t>
  </si>
  <si>
    <t>PCV02718</t>
  </si>
  <si>
    <t>PCV02719</t>
  </si>
  <si>
    <t>PCV02720</t>
  </si>
  <si>
    <t>PCV02721</t>
  </si>
  <si>
    <t>PCV02722</t>
  </si>
  <si>
    <t>PCV02723</t>
  </si>
  <si>
    <t>PCV02724</t>
  </si>
  <si>
    <t>PCV02725</t>
  </si>
  <si>
    <t>PCV02726</t>
  </si>
  <si>
    <t>PCV02727</t>
  </si>
  <si>
    <t>PCV02728</t>
  </si>
  <si>
    <t>PCV02729</t>
  </si>
  <si>
    <t>PCV02730</t>
  </si>
  <si>
    <t>PCV02731</t>
  </si>
  <si>
    <t>PCV02732</t>
  </si>
  <si>
    <t>PCV02733</t>
  </si>
  <si>
    <t>PCV02734</t>
  </si>
  <si>
    <t>PCV02735</t>
  </si>
  <si>
    <t>PCV02736</t>
  </si>
  <si>
    <t>PCV02737</t>
  </si>
  <si>
    <t>PCV02738</t>
  </si>
  <si>
    <t>PCV02739</t>
  </si>
  <si>
    <t>PCV02740</t>
  </si>
  <si>
    <t>PCV02741</t>
  </si>
  <si>
    <t>PCV02742</t>
  </si>
  <si>
    <t>PCV02743</t>
  </si>
  <si>
    <t>PCV02744</t>
  </si>
  <si>
    <t>PCV02745</t>
  </si>
  <si>
    <t>PCV02746</t>
  </si>
  <si>
    <t>PCV02747</t>
  </si>
  <si>
    <t>PCV02748</t>
  </si>
  <si>
    <t>PCV02749</t>
  </si>
  <si>
    <t>PCV02750</t>
  </si>
  <si>
    <t>PCV02751</t>
  </si>
  <si>
    <t>PCV02752</t>
  </si>
  <si>
    <t>PCV02753</t>
  </si>
  <si>
    <t>PCV02754</t>
  </si>
  <si>
    <t>PCV02755</t>
  </si>
  <si>
    <t>PCV02756</t>
  </si>
  <si>
    <t>PCV02757</t>
  </si>
  <si>
    <t>PCV02758</t>
  </si>
  <si>
    <t>PCV02759</t>
  </si>
  <si>
    <t>PCV02760</t>
  </si>
  <si>
    <t>PCV02761</t>
  </si>
  <si>
    <t>PCV02762</t>
  </si>
  <si>
    <t>PCV02763</t>
  </si>
  <si>
    <t>PCV02764</t>
  </si>
  <si>
    <t>PCV02765</t>
  </si>
  <si>
    <t>PCV02766</t>
  </si>
  <si>
    <t>PCV02767</t>
  </si>
  <si>
    <t>PCV02768</t>
  </si>
  <si>
    <t>PCV02769</t>
  </si>
  <si>
    <t>PCV02770</t>
  </si>
  <si>
    <t>PCV02771</t>
  </si>
  <si>
    <t>PCV02772</t>
  </si>
  <si>
    <t>PCV02773</t>
  </si>
  <si>
    <t>PCV02774</t>
  </si>
  <si>
    <t>PCV02775</t>
  </si>
  <si>
    <t>PCV02776</t>
  </si>
  <si>
    <t>PCV02777</t>
  </si>
  <si>
    <t>PCV02778</t>
  </si>
  <si>
    <t>PCV02779</t>
  </si>
  <si>
    <t>PCV02780</t>
  </si>
  <si>
    <t>PCV02781</t>
  </si>
  <si>
    <t>PCV02782</t>
  </si>
  <si>
    <t>PCV02783</t>
  </si>
  <si>
    <t>PCV02784</t>
  </si>
  <si>
    <t>PCV02785</t>
  </si>
  <si>
    <t>PCV02786</t>
  </si>
  <si>
    <t>PCV02787</t>
  </si>
  <si>
    <t>PCV02788</t>
  </si>
  <si>
    <t>PCV02789</t>
  </si>
  <si>
    <t>PCV02790</t>
  </si>
  <si>
    <t>PCV02791</t>
  </si>
  <si>
    <t>PCV02792</t>
  </si>
  <si>
    <t>PCV02793</t>
  </si>
  <si>
    <t>PCV02794</t>
  </si>
  <si>
    <t>PCV02795</t>
  </si>
  <si>
    <t>PCV02796</t>
  </si>
  <si>
    <t>PCV02797</t>
  </si>
  <si>
    <t>PCV02798</t>
  </si>
  <si>
    <t>PCV02799</t>
  </si>
  <si>
    <t>PCV02800</t>
  </si>
  <si>
    <t>PCV02801</t>
  </si>
  <si>
    <t>PCV02802</t>
  </si>
  <si>
    <t>PCV02803</t>
  </si>
  <si>
    <t>PCV02804</t>
  </si>
  <si>
    <t>PCV02805</t>
  </si>
  <si>
    <t>PCV02806</t>
  </si>
  <si>
    <t>PCV02807</t>
  </si>
  <si>
    <t>PCV02808</t>
  </si>
  <si>
    <t>PCV02809</t>
  </si>
  <si>
    <t>PCV02810</t>
  </si>
  <si>
    <t>PCV02811</t>
  </si>
  <si>
    <t>PCV02812</t>
  </si>
  <si>
    <t>PCV02813</t>
  </si>
  <si>
    <t>PCV02814</t>
  </si>
  <si>
    <t>PCV02815</t>
  </si>
  <si>
    <t>PCV02816</t>
  </si>
  <si>
    <t>PCV02817</t>
  </si>
  <si>
    <t>PCV02818</t>
  </si>
  <si>
    <t>PCV02819</t>
  </si>
  <si>
    <t>PCV02820</t>
  </si>
  <si>
    <t>PCV02821</t>
  </si>
  <si>
    <t>PCV02822</t>
  </si>
  <si>
    <t>PCV02823</t>
  </si>
  <si>
    <t>PCV02824</t>
  </si>
  <si>
    <t>PCV02825</t>
  </si>
  <si>
    <t>PCV02826</t>
  </si>
  <si>
    <t>PCV02827</t>
  </si>
  <si>
    <t>PCV02828</t>
  </si>
  <si>
    <t>PCV02829</t>
  </si>
  <si>
    <t>PCV02830</t>
  </si>
  <si>
    <t>PCV02831</t>
  </si>
  <si>
    <t>PCV02832</t>
  </si>
  <si>
    <t>PCV02833</t>
  </si>
  <si>
    <t>PCV02834</t>
  </si>
  <si>
    <t>PCV02835</t>
  </si>
  <si>
    <t>PCV02836</t>
  </si>
  <si>
    <t>PCV02837</t>
  </si>
  <si>
    <t>PCV02838</t>
  </si>
  <si>
    <t>PCV02839</t>
  </si>
  <si>
    <t>PCV02840</t>
  </si>
  <si>
    <t>PCV02841</t>
  </si>
  <si>
    <t>PCV02842</t>
  </si>
  <si>
    <t>PCV02843</t>
  </si>
  <si>
    <t>PCV02844</t>
  </si>
  <si>
    <t>PCV02845</t>
  </si>
  <si>
    <t>PCV02846</t>
  </si>
  <si>
    <t>PCV02847</t>
  </si>
  <si>
    <t>PCV02848</t>
  </si>
  <si>
    <t>PCV02849</t>
  </si>
  <si>
    <t>PCV02850</t>
  </si>
  <si>
    <t>PCV02851</t>
  </si>
  <si>
    <t>PCV02852</t>
  </si>
  <si>
    <t>PCV02853</t>
  </si>
  <si>
    <t>PCV02854</t>
  </si>
  <si>
    <t>PCV02855</t>
  </si>
  <si>
    <t>PCV02856</t>
  </si>
  <si>
    <t>PCV02857</t>
  </si>
  <si>
    <t>PCV02858</t>
  </si>
  <si>
    <t>PCV02859</t>
  </si>
  <si>
    <t>PCV02860</t>
  </si>
  <si>
    <t>PCV02861</t>
  </si>
  <si>
    <t>PCV02862</t>
  </si>
  <si>
    <t>PCV02863</t>
  </si>
  <si>
    <t>PCV02864</t>
  </si>
  <si>
    <t>PCV02865</t>
  </si>
  <si>
    <t>PCV02866</t>
  </si>
  <si>
    <t>PCV02867</t>
  </si>
  <si>
    <t>PCV02868</t>
  </si>
  <si>
    <t>PCV02869</t>
  </si>
  <si>
    <t>PCV02870</t>
  </si>
  <si>
    <t>PCV02871</t>
  </si>
  <si>
    <t>PCV02872</t>
  </si>
  <si>
    <t>PCV02873</t>
  </si>
  <si>
    <t>PCV02874</t>
  </si>
  <si>
    <t>PCV02875</t>
  </si>
  <si>
    <t>PCV02876</t>
  </si>
  <si>
    <t>PCV02877</t>
  </si>
  <si>
    <t>PCV02878</t>
  </si>
  <si>
    <t>PCV02879</t>
  </si>
  <si>
    <t>PCV02880</t>
  </si>
  <si>
    <t>PCV02881</t>
  </si>
  <si>
    <t>PCV02882</t>
  </si>
  <si>
    <t>PCV02883</t>
  </si>
  <si>
    <t>PCV02884</t>
  </si>
  <si>
    <t>PCV02885</t>
  </si>
  <si>
    <t>PCV02886</t>
  </si>
  <si>
    <t>PCV02887</t>
  </si>
  <si>
    <t>PCV02888</t>
  </si>
  <si>
    <t>PCV02889</t>
  </si>
  <si>
    <t>PCV02890</t>
  </si>
  <si>
    <t>PCV02891</t>
  </si>
  <si>
    <t>PCV02892</t>
  </si>
  <si>
    <t>PCV02893</t>
  </si>
  <si>
    <t>PCV02894</t>
  </si>
  <si>
    <t>PCV02895</t>
  </si>
  <si>
    <t>PCV02896</t>
  </si>
  <si>
    <t>PCV02897</t>
  </si>
  <si>
    <t>PCV02898</t>
  </si>
  <si>
    <t>PCV02899</t>
  </si>
  <si>
    <t>PCV02900</t>
  </si>
  <si>
    <t>PCV02901</t>
  </si>
  <si>
    <t>PCV02902</t>
  </si>
  <si>
    <t>PCV02903</t>
  </si>
  <si>
    <t>PCV02904</t>
  </si>
  <si>
    <t>PCV02905</t>
  </si>
  <si>
    <t>PCV02906</t>
  </si>
  <si>
    <t>PCV02907</t>
  </si>
  <si>
    <t>PCV02908</t>
  </si>
  <si>
    <t>PCV02909</t>
  </si>
  <si>
    <t>PCV02910</t>
  </si>
  <si>
    <t>PCV02911</t>
  </si>
  <si>
    <t>PCV02912</t>
  </si>
  <si>
    <t>PCV02913</t>
  </si>
  <si>
    <t>PCV02914</t>
  </si>
  <si>
    <t>PCV02915</t>
  </si>
  <si>
    <t>PCV02916</t>
  </si>
  <si>
    <t>PCV02917</t>
  </si>
  <si>
    <t>PCV02918</t>
  </si>
  <si>
    <t>PCV02919</t>
  </si>
  <si>
    <t>PCV02920</t>
  </si>
  <si>
    <t>PCV02921</t>
  </si>
  <si>
    <t>PCV02922</t>
  </si>
  <si>
    <t>PCV02923</t>
  </si>
  <si>
    <t>PCV02924</t>
  </si>
  <si>
    <t>PCV02925</t>
  </si>
  <si>
    <t>PCV02926</t>
  </si>
  <si>
    <t>PCV02927</t>
  </si>
  <si>
    <t>PCV02928</t>
  </si>
  <si>
    <t>PCV02929</t>
  </si>
  <si>
    <t>PCV02930</t>
  </si>
  <si>
    <t>PCV02931</t>
  </si>
  <si>
    <t>PCV02932</t>
  </si>
  <si>
    <t>PCV02933</t>
  </si>
  <si>
    <t>PCV02934</t>
  </si>
  <si>
    <t>PCV02935</t>
  </si>
  <si>
    <t>PCV02936</t>
  </si>
  <si>
    <t>PCV02937</t>
  </si>
  <si>
    <t>PCV02938</t>
  </si>
  <si>
    <t>PCV02939</t>
  </si>
  <si>
    <t>PCV02940</t>
  </si>
  <si>
    <t>PCV02941</t>
  </si>
  <si>
    <t>PCV02942</t>
  </si>
  <si>
    <t>PCV02943</t>
  </si>
  <si>
    <t>PCV02944</t>
  </si>
  <si>
    <t>PCV02945</t>
  </si>
  <si>
    <t>PCV02946</t>
  </si>
  <si>
    <t>PCV02947</t>
  </si>
  <si>
    <t>PCV02948</t>
  </si>
  <si>
    <t>PCV02949</t>
  </si>
  <si>
    <t>PCV02950</t>
  </si>
  <si>
    <t>PCV02951</t>
  </si>
  <si>
    <t>PCV02952</t>
  </si>
  <si>
    <t>PCV02953</t>
  </si>
  <si>
    <t>PCV02954</t>
  </si>
  <si>
    <t>PCV02955</t>
  </si>
  <si>
    <t>PCV02956</t>
  </si>
  <si>
    <t>PCV02957</t>
  </si>
  <si>
    <t>PCV02958</t>
  </si>
  <si>
    <t>PCV02959</t>
  </si>
  <si>
    <t>PCV02960</t>
  </si>
  <si>
    <t>PCV02961</t>
  </si>
  <si>
    <t>PCV02962</t>
  </si>
  <si>
    <t>PCV02963</t>
  </si>
  <si>
    <t>PCV02964</t>
  </si>
  <si>
    <t>PCV02965</t>
  </si>
  <si>
    <t>PCV02966</t>
  </si>
  <si>
    <t>PCV02967</t>
  </si>
  <si>
    <t>PCV02968</t>
  </si>
  <si>
    <t>PCV02969</t>
  </si>
  <si>
    <t>PCV02970</t>
  </si>
  <si>
    <t>PCV02971</t>
  </si>
  <si>
    <t>PCV02972</t>
  </si>
  <si>
    <t>PCV02973</t>
  </si>
  <si>
    <t>PCV02974</t>
  </si>
  <si>
    <t>PCV02975</t>
  </si>
  <si>
    <t>PCV02976</t>
  </si>
  <si>
    <t>PCV02977</t>
  </si>
  <si>
    <t>PCV02978</t>
  </si>
  <si>
    <t>PCV02979</t>
  </si>
  <si>
    <t>PCV02980</t>
  </si>
  <si>
    <t>PCV02981</t>
  </si>
  <si>
    <t>PCV02982</t>
  </si>
  <si>
    <t>PCV02983</t>
  </si>
  <si>
    <t>PCV02984</t>
  </si>
  <si>
    <t>PCV02985</t>
  </si>
  <si>
    <t>PCV02986</t>
  </si>
  <si>
    <t>PCV02987</t>
  </si>
  <si>
    <t>PCV02988</t>
  </si>
  <si>
    <t>PCV02989</t>
  </si>
  <si>
    <t>PCV02990</t>
  </si>
  <si>
    <t>PCV02991</t>
  </si>
  <si>
    <t>PCV02992</t>
  </si>
  <si>
    <t>PCV02993</t>
  </si>
  <si>
    <t>PCV02994</t>
  </si>
  <si>
    <t>PCV02995</t>
  </si>
  <si>
    <t>PCV02996</t>
  </si>
  <si>
    <t>PCV02997</t>
  </si>
  <si>
    <t>PCV02998</t>
  </si>
  <si>
    <t>PCV02999</t>
  </si>
  <si>
    <t>PCV03000</t>
  </si>
  <si>
    <t>PCV03001</t>
  </si>
  <si>
    <t>PCV03002</t>
  </si>
  <si>
    <t>PCV03003</t>
  </si>
  <si>
    <t>PCV03004</t>
  </si>
  <si>
    <t>PCV03005</t>
  </si>
  <si>
    <t>PCV03006</t>
  </si>
  <si>
    <t>PCV03007</t>
  </si>
  <si>
    <t>PCV03008</t>
  </si>
  <si>
    <t>PCV03009</t>
  </si>
  <si>
    <t>PCV03010</t>
  </si>
  <si>
    <t>PCV03011</t>
  </si>
  <si>
    <t>PCV03012</t>
  </si>
  <si>
    <t>PCV03013</t>
  </si>
  <si>
    <t>PCV03014</t>
  </si>
  <si>
    <t>PCV03015</t>
  </si>
  <si>
    <t>PCV03016</t>
  </si>
  <si>
    <t>PCV03017</t>
  </si>
  <si>
    <t>PCV03018</t>
  </si>
  <si>
    <t>PCV03019</t>
  </si>
  <si>
    <t>PCV03020</t>
  </si>
  <si>
    <t>PCV03021</t>
  </si>
  <si>
    <t>PCV03022</t>
  </si>
  <si>
    <t>PCV03023</t>
  </si>
  <si>
    <t>PCV03024</t>
  </si>
  <si>
    <t>PCV03025</t>
  </si>
  <si>
    <t>PCV03026</t>
  </si>
  <si>
    <t>PCV03027</t>
  </si>
  <si>
    <t>PCV03028</t>
  </si>
  <si>
    <t>PCV03029</t>
  </si>
  <si>
    <t>PCV03030</t>
  </si>
  <si>
    <t>PCV03031</t>
  </si>
  <si>
    <t>PCV03032</t>
  </si>
  <si>
    <t>PCV03033</t>
  </si>
  <si>
    <t>PCV03034</t>
  </si>
  <si>
    <t>PCV03035</t>
  </si>
  <si>
    <t>PCV03036</t>
  </si>
  <si>
    <t>PCV03037</t>
  </si>
  <si>
    <t>PCV03038</t>
  </si>
  <si>
    <t>PCV03039</t>
  </si>
  <si>
    <t>PCV03040</t>
  </si>
  <si>
    <t>PCV03041</t>
  </si>
  <si>
    <t>PCV03042</t>
  </si>
  <si>
    <t>PCV03043</t>
  </si>
  <si>
    <t>PCV03044</t>
  </si>
  <si>
    <t>PCV03045</t>
  </si>
  <si>
    <t>PCV03046</t>
  </si>
  <si>
    <t>PCV03047</t>
  </si>
  <si>
    <t>PCV03048</t>
  </si>
  <si>
    <t>PCV03049</t>
  </si>
  <si>
    <t>PCV03050</t>
  </si>
  <si>
    <t>PCV03051</t>
  </si>
  <si>
    <t>PCV03052</t>
  </si>
  <si>
    <t>PCV03053</t>
  </si>
  <si>
    <t>PCV03054</t>
  </si>
  <si>
    <t>PCV03055</t>
  </si>
  <si>
    <t>PCV03056</t>
  </si>
  <si>
    <t>PCV03057</t>
  </si>
  <si>
    <t>PCV03058</t>
  </si>
  <si>
    <t>PCV03059</t>
  </si>
  <si>
    <t>PCV03060</t>
  </si>
  <si>
    <t>PCV03061</t>
  </si>
  <si>
    <t>PCV03062</t>
  </si>
  <si>
    <t>PCV03063</t>
  </si>
  <si>
    <t>PCV03064</t>
  </si>
  <si>
    <t>PCV03065</t>
  </si>
  <si>
    <t>PCV03066</t>
  </si>
  <si>
    <t>PCV03067</t>
  </si>
  <si>
    <t>PCV03068</t>
  </si>
  <si>
    <t>PCV03069</t>
  </si>
  <si>
    <t>PCV03070</t>
  </si>
  <si>
    <t>PCV03071</t>
  </si>
  <si>
    <t>PCV03072</t>
  </si>
  <si>
    <t>PCV03073</t>
  </si>
  <si>
    <t>PCV03074</t>
  </si>
  <si>
    <t>PCV03075</t>
  </si>
  <si>
    <t>PCV03076</t>
  </si>
  <si>
    <t>PCV03077</t>
  </si>
  <si>
    <t>PCV03078</t>
  </si>
  <si>
    <t>PCV03079</t>
  </si>
  <si>
    <t>PCV03080</t>
  </si>
  <si>
    <t>PCV03081</t>
  </si>
  <si>
    <t>PCV03082</t>
  </si>
  <si>
    <t>PCV03083</t>
  </si>
  <si>
    <t>PCV03084</t>
  </si>
  <si>
    <t>PCV03085</t>
  </si>
  <si>
    <t>PCV03086</t>
  </si>
  <si>
    <t>PCV03087</t>
  </si>
  <si>
    <t>PCV03088</t>
  </si>
  <si>
    <t>PCV03089</t>
  </si>
  <si>
    <t>PCV03090</t>
  </si>
  <si>
    <t>PCV03091</t>
  </si>
  <si>
    <t>PCV03092</t>
  </si>
  <si>
    <t>PCV03093</t>
  </si>
  <si>
    <t>PCV03094</t>
  </si>
  <si>
    <t>PCV03095</t>
  </si>
  <si>
    <t>PCV03096</t>
  </si>
  <si>
    <t>PCV03097</t>
  </si>
  <si>
    <t>PCV03098</t>
  </si>
  <si>
    <t>PCV03099</t>
  </si>
  <si>
    <t>PCV03100</t>
  </si>
  <si>
    <t>PCV03101</t>
  </si>
  <si>
    <t>PCV03102</t>
  </si>
  <si>
    <t>PCV03103</t>
  </si>
  <si>
    <t>PCV03104</t>
  </si>
  <si>
    <t>PCV03105</t>
  </si>
  <si>
    <t>PCV03106</t>
  </si>
  <si>
    <t>PCV03107</t>
  </si>
  <si>
    <t>PCV03108</t>
  </si>
  <si>
    <t>PCV03109</t>
  </si>
  <si>
    <t>PCV03110</t>
  </si>
  <si>
    <t>PCV03111</t>
  </si>
  <si>
    <t>PCV03112</t>
  </si>
  <si>
    <t>PCV03113</t>
  </si>
  <si>
    <t>PCV03114</t>
  </si>
  <si>
    <t>PCV03115</t>
  </si>
  <si>
    <t>PCV03116</t>
  </si>
  <si>
    <t>PCV03117</t>
  </si>
  <si>
    <t>PCV03118</t>
  </si>
  <si>
    <t>PCV03119</t>
  </si>
  <si>
    <t>PCV03120</t>
  </si>
  <si>
    <t>PCV03121</t>
  </si>
  <si>
    <t>PCV03122</t>
  </si>
  <si>
    <t>PCV03123</t>
  </si>
  <si>
    <t>PCV03124</t>
  </si>
  <si>
    <t>PCV03125</t>
  </si>
  <si>
    <t>PCV03126</t>
  </si>
  <si>
    <t>PCV03127</t>
  </si>
  <si>
    <t>PCV03128</t>
  </si>
  <si>
    <t>PCV03129</t>
  </si>
  <si>
    <t>PCV03130</t>
  </si>
  <si>
    <t>PCV03131</t>
  </si>
  <si>
    <t>PCV03132</t>
  </si>
  <si>
    <t>PCV03133</t>
  </si>
  <si>
    <t>PCV03134</t>
  </si>
  <si>
    <t>PCV03135</t>
  </si>
  <si>
    <t>PCV03136</t>
  </si>
  <si>
    <t>PCV03137</t>
  </si>
  <si>
    <t>PCV03138</t>
  </si>
  <si>
    <t>PCV03139</t>
  </si>
  <si>
    <t>PCV03140</t>
  </si>
  <si>
    <t>PCV03141</t>
  </si>
  <si>
    <t>PCV03142</t>
  </si>
  <si>
    <t>PCV03143</t>
  </si>
  <si>
    <t>PCV03144</t>
  </si>
  <si>
    <t>PCV03145</t>
  </si>
  <si>
    <t>PCV03146</t>
  </si>
  <si>
    <t>PCV03147</t>
  </si>
  <si>
    <t>PCV03148</t>
  </si>
  <si>
    <t>PCV03149</t>
  </si>
  <si>
    <t>PCV03150</t>
  </si>
  <si>
    <t>PCV03151</t>
  </si>
  <si>
    <t>PCV03152</t>
  </si>
  <si>
    <t>PCV03153</t>
  </si>
  <si>
    <t>PCV03154</t>
  </si>
  <si>
    <t>PCV03155</t>
  </si>
  <si>
    <t>PCV03156</t>
  </si>
  <si>
    <t>PCV03157</t>
  </si>
  <si>
    <t>PCV03158</t>
  </si>
  <si>
    <t>PCV03159</t>
  </si>
  <si>
    <t>PCV03160</t>
  </si>
  <si>
    <t>PCV03161</t>
  </si>
  <si>
    <t>PCV03162</t>
  </si>
  <si>
    <t>PCV03163</t>
  </si>
  <si>
    <t>PCV03164</t>
  </si>
  <si>
    <t>PCV03165</t>
  </si>
  <si>
    <t>PCV03166</t>
  </si>
  <si>
    <t>PCV03167</t>
  </si>
  <si>
    <t>PCV03168</t>
  </si>
  <si>
    <t>PCV03169</t>
  </si>
  <si>
    <t>PCV03170</t>
  </si>
  <si>
    <t>PCV03171</t>
  </si>
  <si>
    <t>PCV03172</t>
  </si>
  <si>
    <t>PCV03173</t>
  </si>
  <si>
    <t>PCV03174</t>
  </si>
  <si>
    <t>PCV03175</t>
  </si>
  <si>
    <t>PCV03176</t>
  </si>
  <si>
    <t>PCV03177</t>
  </si>
  <si>
    <t>PCV03178</t>
  </si>
  <si>
    <t>PCV03179</t>
  </si>
  <si>
    <t>PCV03180</t>
  </si>
  <si>
    <t>PCV03181</t>
  </si>
  <si>
    <t>PCV03182</t>
  </si>
  <si>
    <t>PCV03183</t>
  </si>
  <si>
    <t>PCV03184</t>
  </si>
  <si>
    <t>PCV03185</t>
  </si>
  <si>
    <t>PCV03186</t>
  </si>
  <si>
    <t>PCV03187</t>
  </si>
  <si>
    <t>PCV03188</t>
  </si>
  <si>
    <t>PCV03189</t>
  </si>
  <si>
    <t>PCV03190</t>
  </si>
  <si>
    <t>PCV03191</t>
  </si>
  <si>
    <t>PCV03192</t>
  </si>
  <si>
    <t>PCV03193</t>
  </si>
  <si>
    <t>PCV03194</t>
  </si>
  <si>
    <t>PCV03195</t>
  </si>
  <si>
    <t>PCV03196</t>
  </si>
  <si>
    <t>PCV03197</t>
  </si>
  <si>
    <t>PCV03198</t>
  </si>
  <si>
    <t>PCV03199</t>
  </si>
  <si>
    <t>PCV03200</t>
  </si>
  <si>
    <t>PCV03201</t>
  </si>
  <si>
    <t>PCV03202</t>
  </si>
  <si>
    <t>PCV03203</t>
  </si>
  <si>
    <t>PCV03204</t>
  </si>
  <si>
    <t>PCV03205</t>
  </si>
  <si>
    <t>PCV03206</t>
  </si>
  <si>
    <t>PCV03207</t>
  </si>
  <si>
    <t>PCV03208</t>
  </si>
  <si>
    <t>PCV03209</t>
  </si>
  <si>
    <t>PCV03210</t>
  </si>
  <si>
    <t>PCV03211</t>
  </si>
  <si>
    <t>PCV03212</t>
  </si>
  <si>
    <t>PCV03213</t>
  </si>
  <si>
    <t>PCV03214</t>
  </si>
  <si>
    <t>PCV03215</t>
  </si>
  <si>
    <t>PCV03216</t>
  </si>
  <si>
    <t>PCV03217</t>
  </si>
  <si>
    <t>PCV03218</t>
  </si>
  <si>
    <t>PCV03219</t>
  </si>
  <si>
    <t>PCV03220</t>
  </si>
  <si>
    <t>PCV03221</t>
  </si>
  <si>
    <t>PCV03222</t>
  </si>
  <si>
    <t>PCV03223</t>
  </si>
  <si>
    <t>PCV03224</t>
  </si>
  <si>
    <t>PCV03225</t>
  </si>
  <si>
    <t>PCV03226</t>
  </si>
  <si>
    <t>PCV03227</t>
  </si>
  <si>
    <t>PCV03228</t>
  </si>
  <si>
    <t>PCV03229</t>
  </si>
  <si>
    <t>PCV03230</t>
  </si>
  <si>
    <t>PCV03231</t>
  </si>
  <si>
    <t>PCV03232</t>
  </si>
  <si>
    <t>PCV03233</t>
  </si>
  <si>
    <t>PCV03234</t>
  </si>
  <si>
    <t>PCV03235</t>
  </si>
  <si>
    <t>PCV03236</t>
  </si>
  <si>
    <t>PCV03237</t>
  </si>
  <si>
    <t>PCV03238</t>
  </si>
  <si>
    <t>PCV03239</t>
  </si>
  <si>
    <t>PCV03240</t>
  </si>
  <si>
    <t>PCV03241</t>
  </si>
  <si>
    <t>PCV03242</t>
  </si>
  <si>
    <t>PCV03243</t>
  </si>
  <si>
    <t>PCV03244</t>
  </si>
  <si>
    <t>PCV03245</t>
  </si>
  <si>
    <t>PCV03246</t>
  </si>
  <si>
    <t>PCV03247</t>
  </si>
  <si>
    <t>PCV03248</t>
  </si>
  <si>
    <t>PCV03249</t>
  </si>
  <si>
    <t>PCV03250</t>
  </si>
  <si>
    <t>PCV03251</t>
  </si>
  <si>
    <t>PCV03252</t>
  </si>
  <si>
    <t>PCV03253</t>
  </si>
  <si>
    <t>PCV03254</t>
  </si>
  <si>
    <t>PCV03255</t>
  </si>
  <si>
    <t>PCV03256</t>
  </si>
  <si>
    <t>PCV03257</t>
  </si>
  <si>
    <t>PCV03258</t>
  </si>
  <si>
    <t>PCV03259</t>
  </si>
  <si>
    <t>PCV03260</t>
  </si>
  <si>
    <t>PCV03261</t>
  </si>
  <si>
    <t>PCV03262</t>
  </si>
  <si>
    <t>PCV03263</t>
  </si>
  <si>
    <t>PCV03264</t>
  </si>
  <si>
    <t>PCV03265</t>
  </si>
  <si>
    <t>PCV03266</t>
  </si>
  <si>
    <t>PCV03267</t>
  </si>
  <si>
    <t>PCV03268</t>
  </si>
  <si>
    <t>PCV03269</t>
  </si>
  <si>
    <t>PCV03270</t>
  </si>
  <si>
    <t>PCV03271</t>
  </si>
  <si>
    <t>PCV03272</t>
  </si>
  <si>
    <t>PCV03273</t>
  </si>
  <si>
    <t>PCV03274</t>
  </si>
  <si>
    <t>PCV03275</t>
  </si>
  <si>
    <t>PCV03276</t>
  </si>
  <si>
    <t>PCV03277</t>
  </si>
  <si>
    <t>PCV03278</t>
  </si>
  <si>
    <t>PCV03279</t>
  </si>
  <si>
    <t>PCV03280</t>
  </si>
  <si>
    <t>PCV03281</t>
  </si>
  <si>
    <t>PCV03282</t>
  </si>
  <si>
    <t>PCV03283</t>
  </si>
  <si>
    <t>PCV03284</t>
  </si>
  <si>
    <t>PCV03285</t>
  </si>
  <si>
    <t>PCV03286</t>
  </si>
  <si>
    <t>PCV03287</t>
  </si>
  <si>
    <t>PCV03288</t>
  </si>
  <si>
    <t>PCV03289</t>
  </si>
  <si>
    <t>PCV03290</t>
  </si>
  <si>
    <t>PCV03291</t>
  </si>
  <si>
    <t>PCV03292</t>
  </si>
  <si>
    <t>PCV03293</t>
  </si>
  <si>
    <t>PCV03294</t>
  </si>
  <si>
    <t>PCV03295</t>
  </si>
  <si>
    <t>PCV03296</t>
  </si>
  <si>
    <t>PCV03297</t>
  </si>
  <si>
    <t>PCV03298</t>
  </si>
  <si>
    <t>PCV03299</t>
  </si>
  <si>
    <t>PCV03300</t>
  </si>
  <si>
    <t>PCV03301</t>
  </si>
  <si>
    <t>PCV03302</t>
  </si>
  <si>
    <t>PCV03303</t>
  </si>
  <si>
    <t>PCV03304</t>
  </si>
  <si>
    <t>PCV03305</t>
  </si>
  <si>
    <t>PCV03306</t>
  </si>
  <si>
    <t>PCV03307</t>
  </si>
  <si>
    <t>PCV03308</t>
  </si>
  <si>
    <t>PCV03309</t>
  </si>
  <si>
    <t>PCV03310</t>
  </si>
  <si>
    <t>PCV03311</t>
  </si>
  <si>
    <t>PCV03312</t>
  </si>
  <si>
    <t>PCV03313</t>
  </si>
  <si>
    <t>PCV03314</t>
  </si>
  <si>
    <t>PCV03315</t>
  </si>
  <si>
    <t>PCV03316</t>
  </si>
  <si>
    <t>PCV03317</t>
  </si>
  <si>
    <t>PCV03318</t>
  </si>
  <si>
    <t>PCV03319</t>
  </si>
  <si>
    <t>PCV03320</t>
  </si>
  <si>
    <t>PCV03321</t>
  </si>
  <si>
    <t>PCV03322</t>
  </si>
  <si>
    <t>PCV03323</t>
  </si>
  <si>
    <t>PCV03324</t>
  </si>
  <si>
    <t>PCV03325</t>
  </si>
  <si>
    <t>PCV03326</t>
  </si>
  <si>
    <t>PCV03327</t>
  </si>
  <si>
    <t>PCV03328</t>
  </si>
  <si>
    <t>PCV03329</t>
  </si>
  <si>
    <t>PCV03330</t>
  </si>
  <si>
    <t>PCV03331</t>
  </si>
  <si>
    <t>PCV03332</t>
  </si>
  <si>
    <t>PCV03333</t>
  </si>
  <si>
    <t>PCV03334</t>
  </si>
  <si>
    <t>PCV03335</t>
  </si>
  <si>
    <t>PCV03336</t>
  </si>
  <si>
    <t>PCV03337</t>
  </si>
  <si>
    <t>PCV03338</t>
  </si>
  <si>
    <t>PCV03339</t>
  </si>
  <si>
    <t>PCV03340</t>
  </si>
  <si>
    <t>PCV03341</t>
  </si>
  <si>
    <t>PCV03342</t>
  </si>
  <si>
    <t>PCV03343</t>
  </si>
  <si>
    <t>PCV03344</t>
  </si>
  <si>
    <t>PCV03345</t>
  </si>
  <si>
    <t>PCV03346</t>
  </si>
  <si>
    <t>PCV03347</t>
  </si>
  <si>
    <t>PCV03348</t>
  </si>
  <si>
    <t>PCV03349</t>
  </si>
  <si>
    <t>PCV03350</t>
  </si>
  <si>
    <t>PCV03351</t>
  </si>
  <si>
    <t>PCV03352</t>
  </si>
  <si>
    <t>PCV03353</t>
  </si>
  <si>
    <t>PCV03354</t>
  </si>
  <si>
    <t>PCV03355</t>
  </si>
  <si>
    <t>PCV03356</t>
  </si>
  <si>
    <t>PCV03357</t>
  </si>
  <si>
    <t>PCV03358</t>
  </si>
  <si>
    <t>PCV03359</t>
  </si>
  <si>
    <t>PCV03360</t>
  </si>
  <si>
    <t>PCV03361</t>
  </si>
  <si>
    <t>PCV03362</t>
  </si>
  <si>
    <t>PCV03363</t>
  </si>
  <si>
    <t>PCV03364</t>
  </si>
  <si>
    <t>PCV03365</t>
  </si>
  <si>
    <t>PCV03366</t>
  </si>
  <si>
    <t>PCV03367</t>
  </si>
  <si>
    <t>PCV03368</t>
  </si>
  <si>
    <t>PCV03369</t>
  </si>
  <si>
    <t>PCV03370</t>
  </si>
  <si>
    <t>PCV03371</t>
  </si>
  <si>
    <t>PCV03372</t>
  </si>
  <si>
    <t>PCV03373</t>
  </si>
  <si>
    <t>PCV03374</t>
  </si>
  <si>
    <t>PCV03375</t>
  </si>
  <si>
    <t>PCV03376</t>
  </si>
  <si>
    <t>PCV03377</t>
  </si>
  <si>
    <t>PCV03378</t>
  </si>
  <si>
    <t>PCV03379</t>
  </si>
  <si>
    <t>PCV03380</t>
  </si>
  <si>
    <t>PCV03381</t>
  </si>
  <si>
    <t>PCV03382</t>
  </si>
  <si>
    <t>PCV03383</t>
  </si>
  <si>
    <t>PCV03384</t>
  </si>
  <si>
    <t>PCV03385</t>
  </si>
  <si>
    <t>PCV03386</t>
  </si>
  <si>
    <t>PCV03387</t>
  </si>
  <si>
    <t>PCV03388</t>
  </si>
  <si>
    <t>PCV03389</t>
  </si>
  <si>
    <t>PCV03390</t>
  </si>
  <si>
    <t>PCV03391</t>
  </si>
  <si>
    <t>PCV03392</t>
  </si>
  <si>
    <t>PCV03393</t>
  </si>
  <si>
    <t>PCV03394</t>
  </si>
  <si>
    <t>PCV03395</t>
  </si>
  <si>
    <t>PCV03396</t>
  </si>
  <si>
    <t>PCV03397</t>
  </si>
  <si>
    <t>PCV03398</t>
  </si>
  <si>
    <t>PCV03399</t>
  </si>
  <si>
    <t>PCV03400</t>
  </si>
  <si>
    <t>PCV03401</t>
  </si>
  <si>
    <t>PCV03402</t>
  </si>
  <si>
    <t>PCV03403</t>
  </si>
  <si>
    <t>PCV03404</t>
  </si>
  <si>
    <t>PCV03405</t>
  </si>
  <si>
    <t>PCV03406</t>
  </si>
  <si>
    <t>PCV03407</t>
  </si>
  <si>
    <t>PCV03408</t>
  </si>
  <si>
    <t>PCV03409</t>
  </si>
  <si>
    <t>PCV03410</t>
  </si>
  <si>
    <t>PCV03411</t>
  </si>
  <si>
    <t>PCV03412</t>
  </si>
  <si>
    <t>PCV03413</t>
  </si>
  <si>
    <t>PCV03414</t>
  </si>
  <si>
    <t>PCV03415</t>
  </si>
  <si>
    <t>PCV03416</t>
  </si>
  <si>
    <t>PCV03417</t>
  </si>
  <si>
    <t>PCV03418</t>
  </si>
  <si>
    <t>PCV03419</t>
  </si>
  <si>
    <t>PCV03420</t>
  </si>
  <si>
    <t>PCV03421</t>
  </si>
  <si>
    <t>PCV03422</t>
  </si>
  <si>
    <t>PCV03423</t>
  </si>
  <si>
    <t>PCV03424</t>
  </si>
  <si>
    <t>PCV03425</t>
  </si>
  <si>
    <t>PCV03426</t>
  </si>
  <si>
    <t>PCV03427</t>
  </si>
  <si>
    <t>PCV03428</t>
  </si>
  <si>
    <t>PCV03429</t>
  </si>
  <si>
    <t>PCV03430</t>
  </si>
  <si>
    <t>PCV03431</t>
  </si>
  <si>
    <t>PCV03432</t>
  </si>
  <si>
    <t>PCV03433</t>
  </si>
  <si>
    <t>PCV03434</t>
  </si>
  <si>
    <t>PCV03435</t>
  </si>
  <si>
    <t>PCV03436</t>
  </si>
  <si>
    <t>PCV03437</t>
  </si>
  <si>
    <t>PCV03438</t>
  </si>
  <si>
    <t>PCV03439</t>
  </si>
  <si>
    <t>PCV03440</t>
  </si>
  <si>
    <t>PCV03441</t>
  </si>
  <si>
    <t>PCV03442</t>
  </si>
  <si>
    <t>PCV03443</t>
  </si>
  <si>
    <t>PCV03444</t>
  </si>
  <si>
    <t>PCV03445</t>
  </si>
  <si>
    <t>PCV03446</t>
  </si>
  <si>
    <t>PCV03447</t>
  </si>
  <si>
    <t>PCV03448</t>
  </si>
  <si>
    <t>PCV03449</t>
  </si>
  <si>
    <t>PCV03450</t>
  </si>
  <si>
    <t>PCV03451</t>
  </si>
  <si>
    <t>PCV03452</t>
  </si>
  <si>
    <t>PCV03453</t>
  </si>
  <si>
    <t>PCV03454</t>
  </si>
  <si>
    <t>PCV03455</t>
  </si>
  <si>
    <t>PCV03456</t>
  </si>
  <si>
    <t>PCV03457</t>
  </si>
  <si>
    <t>PCV03458</t>
  </si>
  <si>
    <t>PCV03459</t>
  </si>
  <si>
    <t>PCV03460</t>
  </si>
  <si>
    <t>PCV03461</t>
  </si>
  <si>
    <t>PCV03462</t>
  </si>
  <si>
    <t>PCV03463</t>
  </si>
  <si>
    <t>Cotton wast for Engineering use</t>
  </si>
  <si>
    <t>Empty cans for security drinking water</t>
  </si>
  <si>
    <t>security  consumables</t>
  </si>
  <si>
    <t>Galvanized pipe to make pinch bar</t>
  </si>
  <si>
    <t>Wiper brade for TR03</t>
  </si>
  <si>
    <t>Reflector for underground</t>
  </si>
  <si>
    <t>Export fees operation</t>
  </si>
  <si>
    <t>Perdiem to the hospital</t>
  </si>
  <si>
    <t>Perdiem</t>
  </si>
  <si>
    <t>Ventlators bicumbi community house</t>
  </si>
  <si>
    <t xml:space="preserve">Jebu watering can </t>
  </si>
  <si>
    <t>HABIMANA Gilbelt</t>
  </si>
  <si>
    <t>Perdiem to rutongo</t>
  </si>
  <si>
    <t>Air port parking</t>
  </si>
  <si>
    <t>Plastic box for Geology</t>
  </si>
  <si>
    <t>KAREMERA Emmanuel</t>
  </si>
  <si>
    <t>Purchasing Excelerator cable</t>
  </si>
  <si>
    <t>Pad lock for locking stock</t>
  </si>
  <si>
    <t>Repair of weighing scale</t>
  </si>
  <si>
    <t>Snacks for visitors</t>
  </si>
  <si>
    <t>Socket electrical outlet for new office</t>
  </si>
  <si>
    <t>10 Pcs chicken mesh for fixing damaged house</t>
  </si>
  <si>
    <t>2 Boxes  of AAA Batteries</t>
  </si>
  <si>
    <t>3 Pcs of welding pince for Engineering use</t>
  </si>
  <si>
    <t>Money for Airport parking</t>
  </si>
  <si>
    <t>KAGENZI  Augustin</t>
  </si>
  <si>
    <t>Money for washing piran vehicles</t>
  </si>
  <si>
    <t>NYINAWUMUNTU Clementine</t>
  </si>
  <si>
    <t>Petty cash top up for April 2022</t>
  </si>
  <si>
    <t>Staff Communication allowance of April 2022</t>
  </si>
  <si>
    <t>Operation found for Security (April 2022)</t>
  </si>
  <si>
    <t>MBAHOZEMBAZI Adoneram</t>
  </si>
  <si>
    <t>Staff Communication allowance of March 2022</t>
  </si>
  <si>
    <t>Perdiem to Nyakabingo</t>
  </si>
  <si>
    <t xml:space="preserve">Money for buying draining boct of motocycle RC503Y </t>
  </si>
  <si>
    <t>Capacitor for fixing gererator</t>
  </si>
  <si>
    <t>Inspection for Truck RAC 856 W</t>
  </si>
  <si>
    <t>Super grue for using on TR01</t>
  </si>
  <si>
    <t>Reflectors for TR01 2Pcs</t>
  </si>
  <si>
    <t>Supporting commemolation of Genocide against the Tutsi</t>
  </si>
  <si>
    <t>Money for flower and tags for Genocide commemolation</t>
  </si>
  <si>
    <t>Francis Ndawura</t>
  </si>
  <si>
    <t>Money for cleaning</t>
  </si>
  <si>
    <t>Money for the cleaning</t>
  </si>
  <si>
    <t>Purchasing avocadoes and mangoes seeds</t>
  </si>
  <si>
    <t>Alcohol for hand sanitizes</t>
  </si>
  <si>
    <t>Payment for construction team kagarama</t>
  </si>
  <si>
    <t>Payment of contractor for Duha shafts</t>
  </si>
  <si>
    <t>Slashing  football ground</t>
  </si>
  <si>
    <t>Medical traitment fees for Adonaram</t>
  </si>
  <si>
    <t>farewell cake for Esther</t>
  </si>
  <si>
    <t>Kazanenda Chadrack</t>
  </si>
  <si>
    <t xml:space="preserve">Balls Reparation </t>
  </si>
  <si>
    <t>Bucket of keeping water drinking cups at Musha tunnel</t>
  </si>
  <si>
    <t>construction of bricks column at musha hospital that was Knocked</t>
  </si>
  <si>
    <t>Air port parking fees for JH spares</t>
  </si>
  <si>
    <t>Food and drinks for mixing team for 4 days (45 workers)</t>
  </si>
  <si>
    <t>Pad lock for  stock use</t>
  </si>
  <si>
    <t>Hand wash powder and sugar for Players during football tournament</t>
  </si>
  <si>
    <t>Medical treatment fees for Adonaram</t>
  </si>
  <si>
    <t>Massaging Physiotherapy for players (Spray pommade)</t>
  </si>
  <si>
    <t>PU02 repair</t>
  </si>
  <si>
    <t>Woods for making doors for vulnerable houses constructions</t>
  </si>
  <si>
    <t>Construction of mechanical inspection</t>
  </si>
  <si>
    <t>1 Bag of cement to fix the Demaged wall at amusha Hospital</t>
  </si>
  <si>
    <t>Perdiem to Rutongo in training (4 Peoples))</t>
  </si>
  <si>
    <t>Non stock electrical materials for vulnerable houses construction</t>
  </si>
  <si>
    <t>Helping processing Section to empty the Dam</t>
  </si>
  <si>
    <t>Traffic violation of Zebra crossing</t>
  </si>
  <si>
    <t>Medical treatment fees for Aminah who was injured at work</t>
  </si>
  <si>
    <t>transport of steel iron for Mining from Kigali to the site</t>
  </si>
  <si>
    <t>Reward teams from tournament and the best player of the tournament</t>
  </si>
  <si>
    <t>Reward employee of the year and ten best performers in year 2021-2022</t>
  </si>
  <si>
    <t>MBAHOZEMBAZI Adonaram</t>
  </si>
  <si>
    <t>Small books,pens and drinking water for employees training with REWU</t>
  </si>
  <si>
    <t>Nyinawumuntu Clementine</t>
  </si>
  <si>
    <t>Petty cash top up for May 2022</t>
  </si>
  <si>
    <t>Paying Tournament referees ( 7games)</t>
  </si>
  <si>
    <t>May Cleaning services for Piran Vehicles</t>
  </si>
  <si>
    <t>Photography cost on Labour day 1/05/2022</t>
  </si>
  <si>
    <t>Accomodation for Geo- Tech ( Quintin Enslin)</t>
  </si>
  <si>
    <t>Perdiem to Rutongo</t>
  </si>
  <si>
    <t>Staff airtime allowance for May 2022</t>
  </si>
  <si>
    <t>Paper certificate and envelop A4 used on labour day 1/05/2022</t>
  </si>
  <si>
    <t>Refraishment water for Workers</t>
  </si>
  <si>
    <t>Living Allowance of Junior survey and Geologist to Nyakabingo</t>
  </si>
  <si>
    <t>Coffe and Milk for Visitors</t>
  </si>
  <si>
    <t>Security Operation fund for May 2022</t>
  </si>
  <si>
    <t>Payment of sound system on Labor day 1/5/2022</t>
  </si>
  <si>
    <t>Meal for visitors in April 2022</t>
  </si>
  <si>
    <t>Transport of Wheelbarrows from Kigali to Musha Site</t>
  </si>
  <si>
    <t>Contruction of the Garrage for 5 days</t>
  </si>
  <si>
    <t>Contruction of the Garrage for 2 days ( 2 Masons and 2 Porters)</t>
  </si>
  <si>
    <t>Spark plug for use on vibrator Machine</t>
  </si>
  <si>
    <t>Job in Rwanda Advert for HR Assistant</t>
  </si>
  <si>
    <t>Treatment fees for Muhashyi Etienne</t>
  </si>
  <si>
    <t>Cleaning the camp from 13th May to 17th May 2022</t>
  </si>
  <si>
    <t>water used in construction works at Kagarama and Duha (72 Jerycans)</t>
  </si>
  <si>
    <t>Flash disk for office use</t>
  </si>
  <si>
    <t>Exprt fees</t>
  </si>
  <si>
    <t>Drinking water for Visitors</t>
  </si>
  <si>
    <t>Preparation for members visitors</t>
  </si>
  <si>
    <t>Fuel for Alexis's car (Export document)</t>
  </si>
  <si>
    <t>Cleaning the camp  for 1 day</t>
  </si>
  <si>
    <t xml:space="preserve">Elias Ntagerura </t>
  </si>
  <si>
    <t>Drinks support to the fanilies who lost their members at Duha for their funeral</t>
  </si>
  <si>
    <t>First Aids materials for May and June</t>
  </si>
  <si>
    <t>Perdiem for Oligene to Rutongo</t>
  </si>
  <si>
    <t>Key fabrication for the Finance and Admin Office</t>
  </si>
  <si>
    <t>Key board and mouse for the Security office</t>
  </si>
  <si>
    <t>security Consumables</t>
  </si>
  <si>
    <t>Repair of Gilbert's Laptop</t>
  </si>
  <si>
    <t>Visitors water, cofee and Milk</t>
  </si>
  <si>
    <t>Mining timbers (24 Pcs)</t>
  </si>
  <si>
    <t>Payment of the pipe damaged while rehabilitating karifuru road</t>
  </si>
  <si>
    <t>Perdium for Oligene to Rutongo Mining</t>
  </si>
  <si>
    <t>Accomodation for Dorem Peter For 1 Night</t>
  </si>
  <si>
    <t>Transport of seeds from Huye to Kigali</t>
  </si>
  <si>
    <t>Perdiem  fof Lionel &amp; Sam to Rutongo</t>
  </si>
  <si>
    <t>Drinks and food for workers on mixing day( 05/5, 16/5 and 17/5/2022)</t>
  </si>
  <si>
    <t>10 Backets for Processing Department</t>
  </si>
  <si>
    <t>Small generator repair for Ntunga use</t>
  </si>
  <si>
    <t>Manure (2 Trucks @20K each)</t>
  </si>
  <si>
    <t>Jag for Dinking water</t>
  </si>
  <si>
    <t>Small note books for group HR Training</t>
  </si>
  <si>
    <t>2 pcs of Veroux for the  Security Capboard</t>
  </si>
  <si>
    <t>June airtime allowance</t>
  </si>
  <si>
    <t>June operation fund for Security</t>
  </si>
  <si>
    <t>Arardite grue for RAC 743P Repair</t>
  </si>
  <si>
    <t>Vehicle cleaning service for June</t>
  </si>
  <si>
    <t>transport of Jackhammers spares from Kigali to Musha</t>
  </si>
  <si>
    <t>Jackhammer cost</t>
  </si>
  <si>
    <t>Cleaning the camp for 3 days</t>
  </si>
  <si>
    <t xml:space="preserve">Cutting disc and Thinner </t>
  </si>
  <si>
    <t>Tyre for TLB 02 (4pcs)</t>
  </si>
  <si>
    <t xml:space="preserve">Petty cash requirement for June 2022 </t>
  </si>
  <si>
    <t>Medical insurance for 342 People @3000 each</t>
  </si>
  <si>
    <t>Petty cash top up for June 2022</t>
  </si>
  <si>
    <t>Electical connectors to replace the domaged one</t>
  </si>
  <si>
    <t>Compass for security use</t>
  </si>
  <si>
    <t>Medical treatment for Ijwiryimana Aminah</t>
  </si>
  <si>
    <t>Reparation of the Laptop</t>
  </si>
  <si>
    <t>Materials to finalize Vulnerable houses construction</t>
  </si>
  <si>
    <t>HR Team Perdium to Rutongo mine for  training</t>
  </si>
  <si>
    <t>TR02 and TR03 spares</t>
  </si>
  <si>
    <t>Meal for visitors in May 2022</t>
  </si>
  <si>
    <t>Perdiem to ETI for Valens and Alexis</t>
  </si>
  <si>
    <t>Perdium for Seaba and Gilbert to Rutongo</t>
  </si>
  <si>
    <t>GASARO Diane</t>
  </si>
  <si>
    <t>Mouse for Diane Laptop</t>
  </si>
  <si>
    <t>Rushyana Wesley</t>
  </si>
  <si>
    <t>Perdium to Rutongo for Wesley</t>
  </si>
  <si>
    <t>2 Hydrolic pipes for RT02</t>
  </si>
  <si>
    <t>White paints for Export drums</t>
  </si>
  <si>
    <t>Painting and Fumee doors for Land Cruiser</t>
  </si>
  <si>
    <t>Export Money facilitation</t>
  </si>
  <si>
    <t>First Aids materials for June</t>
  </si>
  <si>
    <t>Empty bottle for first aid Kit</t>
  </si>
  <si>
    <t>Tape measure 30M and Mechanical pencil for Geology</t>
  </si>
  <si>
    <t>Demolishing floor and bush cleaning</t>
  </si>
  <si>
    <t>KARANGWA Bernard</t>
  </si>
  <si>
    <t>Perdium to Nyakabingo ( bernard)</t>
  </si>
  <si>
    <t xml:space="preserve">Transport( Motor bike) of a driver to pick up the car at Victoria </t>
  </si>
  <si>
    <t>Mixing team and Closing day team meal</t>
  </si>
  <si>
    <t>Milk and cofee for Visitors</t>
  </si>
  <si>
    <t xml:space="preserve">Perdium to Rutongo  </t>
  </si>
  <si>
    <t>Perdium for 2 People to ETI on 24th June 2022</t>
  </si>
  <si>
    <t>1 Box of drinking water for visitors</t>
  </si>
  <si>
    <t>Breakfast and Lunch for visitors from 27th to 29th June 2022</t>
  </si>
  <si>
    <t>Tyres replacemrnt (4pcs)for PU02</t>
  </si>
  <si>
    <t>Cleaning cost in the camp</t>
  </si>
  <si>
    <t>Perdium to Nyakabingo ( Sebastian)</t>
  </si>
  <si>
    <t>Timbers for extending  bisinia Area</t>
  </si>
  <si>
    <t xml:space="preserve">Door opener for PUO2 </t>
  </si>
  <si>
    <t>Wind shield repair for PU02</t>
  </si>
  <si>
    <t>Mouriles for SW001</t>
  </si>
  <si>
    <t>Mad guard for SW001</t>
  </si>
  <si>
    <t>Rubbing and sticker for SW001</t>
  </si>
  <si>
    <t>DC tester and 6 Batteries repair for FEL-02</t>
  </si>
  <si>
    <t>Exercise books and Lunch for security trainers</t>
  </si>
  <si>
    <t>SSD to speed the 2 new laptop ( Seba and Diane)</t>
  </si>
  <si>
    <t>Less: cash on hand as June 30th 2022</t>
  </si>
  <si>
    <t>Security operation for July 2022</t>
  </si>
  <si>
    <t>Communication allowance for July 2022</t>
  </si>
  <si>
    <t>Perdiem to Rutongo and ETI (Gilbert 2days), (Alexis 1 day)</t>
  </si>
  <si>
    <t xml:space="preserve">Fuel to ETI from Kabuga </t>
  </si>
  <si>
    <t>Vehicles Cleaning fees  for July 2022</t>
  </si>
  <si>
    <t>Security Operation fund for July 2022</t>
  </si>
  <si>
    <t>Camp Kitchen needs ( Cofee and Milk)</t>
  </si>
  <si>
    <t>Meal for visitors in June 2022</t>
  </si>
  <si>
    <t>Old batteries repair for Earth moving equipment</t>
  </si>
  <si>
    <t>DC tester for FEL 02</t>
  </si>
  <si>
    <t>1 bottle of oxygene for Engineering  use</t>
  </si>
  <si>
    <t>1 Length of rebar for stock door fabrication</t>
  </si>
  <si>
    <t>Perdiem to Rutongo Mines</t>
  </si>
  <si>
    <t>Perdiem to ETI for Gilbert and Sebastian</t>
  </si>
  <si>
    <t>Water and books for security training</t>
  </si>
  <si>
    <t>Perdiem to Rutongo and ETI FOR 4 days</t>
  </si>
  <si>
    <t>Cofee, milk and drinking water for the Kitchen use</t>
  </si>
  <si>
    <t>Mouriles, sticker,carbon brush and rubbing for SW001</t>
  </si>
  <si>
    <t>NDAYISENGA Asman</t>
  </si>
  <si>
    <t>Tyre repair for RAC 742 P</t>
  </si>
  <si>
    <t>Food for 19 security Guards in training for 4 days</t>
  </si>
  <si>
    <t>5 Tyres replacemrnt for Cruiser (RAD 841 G)</t>
  </si>
  <si>
    <t>Tyres repair, tube and Convas for SW01</t>
  </si>
  <si>
    <t>4 pcs of files for chain of chainsaw</t>
  </si>
  <si>
    <t>Transport of timbers to support Tunnel</t>
  </si>
  <si>
    <t>1 Roll of water level pipe for tiles construction works</t>
  </si>
  <si>
    <t xml:space="preserve">Food and drinks for mixing team for 4 days  </t>
  </si>
  <si>
    <t>Export arrangement</t>
  </si>
  <si>
    <t>Petty cash top up for Last week of July and August 2022</t>
  </si>
  <si>
    <t>Perdium for Junior Geologist to Nyakabingo for 2 days</t>
  </si>
  <si>
    <t>Medicaments for injured person ( Muhayimana Emmanuel)</t>
  </si>
  <si>
    <t>To prepare the visit of Head Office</t>
  </si>
  <si>
    <t>Airport parking fees to collect head lamp</t>
  </si>
  <si>
    <t>Soda used by Visitors (4bottles)</t>
  </si>
  <si>
    <t>Coffe, Milk and eggs for Visitors</t>
  </si>
  <si>
    <t>20ltrs of Quiroline to clean Mining toilets</t>
  </si>
  <si>
    <t>Airtime allowance for staff (Aug 2022)</t>
  </si>
  <si>
    <t>Perdium to ETI for 5 People(Neza,Sam,Daniel,Gilbert &amp;Oligene)</t>
  </si>
  <si>
    <t>Tyre repair for security car and Motocycle</t>
  </si>
  <si>
    <t>Firt aid Medicaments for August 2022</t>
  </si>
  <si>
    <t>August cleaning services for Piran vehicles</t>
  </si>
  <si>
    <t>July 2022 Visitors Meal</t>
  </si>
  <si>
    <t>Security Operation fund for August 2022</t>
  </si>
  <si>
    <t>Airport parking fees to collect winch spares</t>
  </si>
  <si>
    <t>1 Pc of router to board room</t>
  </si>
  <si>
    <t>Repairing offices in the camp</t>
  </si>
  <si>
    <t>4 Boxes of drinking water for security trainers</t>
  </si>
  <si>
    <t>Drinking water and Milk  for Visitors and Camp</t>
  </si>
  <si>
    <t>Trading Fee</t>
  </si>
  <si>
    <t>Drinking water for supervisors/Managers training</t>
  </si>
  <si>
    <t>Arardite grue and vim soap for RAC 743P Repair</t>
  </si>
  <si>
    <t>Technical inspection (Renault Truck RAC 134X)</t>
  </si>
  <si>
    <t>Software subscription certificate for TR RAC 134X</t>
  </si>
  <si>
    <t>Juice for used in training</t>
  </si>
  <si>
    <t>Medical fees for Jean Baptiste Nizeyimana</t>
  </si>
  <si>
    <t>Toilet papers for the camp</t>
  </si>
  <si>
    <t>Reflectors for TR 03</t>
  </si>
  <si>
    <t>Meal for people attended the training for srcurity, supervisors /Managers</t>
  </si>
  <si>
    <t>Coffee and Milk for the Kitchen</t>
  </si>
  <si>
    <t>Bailing to take letters to our 3 detained security Guards (30000 rwf/Person)</t>
  </si>
  <si>
    <t>Group employee</t>
  </si>
  <si>
    <t>1 box of blue spray paint for survey use</t>
  </si>
  <si>
    <t>6 pcs of watering cans for Mining use</t>
  </si>
  <si>
    <t>Bar stabilizer rubber for SW01</t>
  </si>
  <si>
    <t>Sales of old gumboots @150rwf *190= 28500</t>
  </si>
  <si>
    <t>Crops compensation due to decline activities for Benimana Emmanuel</t>
  </si>
  <si>
    <t>Crops compensation due to decline activities for Shumbusho Robert</t>
  </si>
  <si>
    <t>Crops compensation due to decline activities for Kavamahanga Bonaventure</t>
  </si>
  <si>
    <t>Small books for security trainers</t>
  </si>
  <si>
    <t>Operation funf for 2 acting supervisors for August 2022</t>
  </si>
  <si>
    <t>TLB Steel rod</t>
  </si>
  <si>
    <t xml:space="preserve">Perdium to ETI   </t>
  </si>
  <si>
    <t>Puchasing of microsoft office for 5 peole</t>
  </si>
  <si>
    <t>Perdium to ETI and Ngororero for 5 people</t>
  </si>
  <si>
    <t>Insecticide for spraying in the store</t>
  </si>
  <si>
    <t>Advance on tiles construction at new office construction</t>
  </si>
  <si>
    <t>1 box of water for visitors</t>
  </si>
  <si>
    <t>1 Pkt of steel wire for use on fixing tiles at New office construction</t>
  </si>
  <si>
    <t>Perdium for GM and HR to Nyakabingo</t>
  </si>
  <si>
    <t>Milk for visitors</t>
  </si>
  <si>
    <t>Perdium to Rutongo and ETI for 7 days</t>
  </si>
  <si>
    <t>Airport parking fees for collection of wire rope</t>
  </si>
  <si>
    <t>Petty cash top up for September 2022</t>
  </si>
  <si>
    <t>Food and drinks for mixing team and closing team on 6th,15th,16th and 20th2022</t>
  </si>
  <si>
    <t>8 Pcs of quick epoxy adhesive glue for shaking table repair</t>
  </si>
  <si>
    <t>Staff airtime allowance for September 2022</t>
  </si>
  <si>
    <t>Laptop speed up and Router for the office use</t>
  </si>
  <si>
    <t>Perdium to Rutongo Mine</t>
  </si>
  <si>
    <t>Board meeting drinks</t>
  </si>
  <si>
    <t>Other income</t>
  </si>
  <si>
    <t>Sales of old gumboots @150rwf *140= 28500</t>
  </si>
  <si>
    <t>Vehicles Cleaning service  for August 2022</t>
  </si>
  <si>
    <t>Security operational fund for September 2022</t>
  </si>
  <si>
    <t>Food for 20 Security guards in training from 22nd to 26th August 2022</t>
  </si>
  <si>
    <t>Notebooks for security guard's training</t>
  </si>
  <si>
    <t>Repairing the Cruiser (Push buttons,chair box and tyre cover)</t>
  </si>
  <si>
    <t>Garage helper cost for Cruiser</t>
  </si>
  <si>
    <t>Drinking water for workers</t>
  </si>
  <si>
    <t>Job in Rwanda Advert for 3 Posts</t>
  </si>
  <si>
    <t>Transport of cement for New office from Kigali to Musha</t>
  </si>
  <si>
    <t>Meal for Visitors in August 2022</t>
  </si>
  <si>
    <t>Bal on construction of tiles at new office</t>
  </si>
  <si>
    <t>Coffe and Milk for camp Visitors</t>
  </si>
  <si>
    <t>20 Security Guard's meal in training from 5th to 9th 2022</t>
  </si>
  <si>
    <t>transport for steels from kigali to the site</t>
  </si>
  <si>
    <t>Perdiem GM,Elias and Elysee for 3 days</t>
  </si>
  <si>
    <t>Balance on Cornish conference fee</t>
  </si>
  <si>
    <t>Transporting office chairs/table from Kigali to Musha</t>
  </si>
  <si>
    <t>Support families with medical insurance</t>
  </si>
  <si>
    <t>Repairing PVC Pipe destroyed by the machine</t>
  </si>
  <si>
    <t>Calibration fees for Upgrading weighing scale</t>
  </si>
  <si>
    <t>Upgrading warehouse extension</t>
  </si>
  <si>
    <t>First aid Medicaments cost for September 2022</t>
  </si>
  <si>
    <t>Mukatora Sylvia</t>
  </si>
  <si>
    <t>Cofee and Milk for Visitors</t>
  </si>
  <si>
    <t>Cleaning Services on 15th Sept 2022 (Visit)</t>
  </si>
  <si>
    <t>Renewing speed governor certificate for Truck 01  RAC 856W</t>
  </si>
  <si>
    <t>Roket and Cadarfol for Nursery bed in Camp</t>
  </si>
  <si>
    <t>Cleaning Materials for the new office bathroom</t>
  </si>
  <si>
    <t xml:space="preserve">2 Bottles of Jibu and 2 pcs of Robine,SSD for Elias Computer </t>
  </si>
  <si>
    <t>Petty cash top up for September and Half October 2022</t>
  </si>
  <si>
    <t>Drinking water for workers (7 Gallons)</t>
  </si>
  <si>
    <t>Export expenses</t>
  </si>
  <si>
    <t>Painting the new office</t>
  </si>
  <si>
    <t>Perdiem to attend cornish Mining conference for 6 days</t>
  </si>
  <si>
    <t>Technical inspection RAC 134X</t>
  </si>
  <si>
    <t>Upgrading warehouse extension 6 days</t>
  </si>
  <si>
    <t>Meal for security Guards in the training from 19-23/09/2022</t>
  </si>
  <si>
    <t>Mining cleaning services in 25 days</t>
  </si>
  <si>
    <t>Transport to kigali for the person who brings a vehicle from Kigali to the Site</t>
  </si>
  <si>
    <t>Transport/Fuel for 5 days to attend training at Gikondo 15k*5days</t>
  </si>
  <si>
    <t>TR03 RAC 134 X repair (Fumme)</t>
  </si>
  <si>
    <t>Drinking water for workers (7 bottles)</t>
  </si>
  <si>
    <t>Perdium to Rutongo for 5 workers</t>
  </si>
  <si>
    <t>Remaining balance for Painting the new office</t>
  </si>
  <si>
    <t>Road Preparation from 21-29/9/2022</t>
  </si>
  <si>
    <t>Perdium to Rutongo for workers</t>
  </si>
  <si>
    <t>Milk for the Kitchen</t>
  </si>
  <si>
    <t>vehicles cleaning service  for September 2022</t>
  </si>
  <si>
    <t>Repairing Ayateke's water pipes</t>
  </si>
  <si>
    <t>Security operation fund for October</t>
  </si>
  <si>
    <t>staff communication  allowance for October 2022</t>
  </si>
  <si>
    <t>Camp drinking water 8 bottles @2500rwf</t>
  </si>
  <si>
    <t>Visitors meal in the camp for September 2022</t>
  </si>
  <si>
    <t>Drinking water for CEO with HDOs and head of Sections</t>
  </si>
  <si>
    <t>Shafts Closing at Duha Site</t>
  </si>
  <si>
    <t>Painting TR03 RAC 134 X</t>
  </si>
  <si>
    <t>Technical inspection for Truck RAC 134 X (TR03)</t>
  </si>
  <si>
    <t>Fuel  from Victoria to musha  to pick the replaced car RAC 378 G</t>
  </si>
  <si>
    <t>Coffe and Milk for the kitchen</t>
  </si>
  <si>
    <t>Perdiem to Trutongo for Geologist recruitment</t>
  </si>
  <si>
    <t xml:space="preserve">CEO's Breakfast </t>
  </si>
  <si>
    <t>4 Sticks of bar soap to use while  waiting delivery</t>
  </si>
  <si>
    <t>Upgrading warehouse extension 6 days and toilets construction</t>
  </si>
  <si>
    <t>Security Guard's meal in trainting from 3-7/10/2022</t>
  </si>
  <si>
    <t>Petty cash top up for October 2022</t>
  </si>
  <si>
    <t>Perdiem to Nyakabingo for Lionel and Ntabana</t>
  </si>
  <si>
    <t>Transport of wood planks for Mining support</t>
  </si>
  <si>
    <t>Welding warering can for Musha tunnel</t>
  </si>
  <si>
    <t>Funeral services for Mpakanyi Theogene</t>
  </si>
  <si>
    <t>Coffin and cross for Mpakanyi Theogene</t>
  </si>
  <si>
    <t>Coffin sheet and Dead body wash</t>
  </si>
  <si>
    <t>transport for Jackhammer spares from kigali to Musha</t>
  </si>
  <si>
    <t>transport(Fuel) to RRA Headquater</t>
  </si>
  <si>
    <t>3 Notebooks for security guard's training</t>
  </si>
  <si>
    <t>Perdium to ETI and Rutongo Mines for 2 days (4people)</t>
  </si>
  <si>
    <t>Mineral drinking water for camp 8 Gallons</t>
  </si>
  <si>
    <t>cleaning the store for 3 days</t>
  </si>
  <si>
    <t>Digging the fuel thank and Demolishing the new office</t>
  </si>
  <si>
    <t>Medical treatment fees for Adonaram to Kigali</t>
  </si>
  <si>
    <t>2 strock oil of chain saw</t>
  </si>
  <si>
    <t xml:space="preserve">Laptop Adapter for Engineering </t>
  </si>
  <si>
    <t>Jack hammer cost</t>
  </si>
  <si>
    <t>Reflectors for TR 03 2 pcs</t>
  </si>
  <si>
    <t>Finishing the new office and level Tank Fuel</t>
  </si>
  <si>
    <t>DUSHIMIRE Naomi</t>
  </si>
  <si>
    <t>Soft drinks for visitors 13@500=6500</t>
  </si>
  <si>
    <t>Final Mourning of Mpakanyi Theogene</t>
  </si>
  <si>
    <t>Tyre repair for RV 743 P and RAF 210 U</t>
  </si>
  <si>
    <t>White and Yello Paint for painting New GM's Office</t>
  </si>
  <si>
    <t>Printing banners for offenses and sanctions for HR</t>
  </si>
  <si>
    <t>Meal for security Guards in the training for 5 days</t>
  </si>
  <si>
    <t>small note books for Geotechnic Classes</t>
  </si>
  <si>
    <t>Brackfast for visitors 2 days and Powder soap</t>
  </si>
  <si>
    <t>Painting and cleaning service in the camp</t>
  </si>
  <si>
    <t xml:space="preserve">Finishing the new office </t>
  </si>
  <si>
    <t>Working on GM's Office for 6 days</t>
  </si>
  <si>
    <t>Roofing and casting concrete for warehouse, fuel tank stands</t>
  </si>
  <si>
    <t>Advertising for Geology and Mineral exploration Services</t>
  </si>
  <si>
    <t>Repairing tyres for RAC 743P Security car</t>
  </si>
  <si>
    <t>Drinking Mineral water and eggs for Visitors</t>
  </si>
  <si>
    <t>Groceries to be used on Darryll's visit</t>
  </si>
  <si>
    <t>Curtains for the new GM's office</t>
  </si>
  <si>
    <t>Inner tube for motocycle tyre repair RC 507Y</t>
  </si>
  <si>
    <t>700pcs of roofing fitting on Upgrading house</t>
  </si>
  <si>
    <t>Windowglasses and Mastick for GM's office</t>
  </si>
  <si>
    <t>Camp cleaning one day</t>
  </si>
  <si>
    <t>Repairing of the Motorcycle tube RC 507Y</t>
  </si>
  <si>
    <t>Airport parking fees on 25/10/2022</t>
  </si>
  <si>
    <t>Food for Mixing and closing team</t>
  </si>
  <si>
    <t>Fixing curtains for GM's office</t>
  </si>
  <si>
    <t>Treatment fees for Adonaram  to Kigali</t>
  </si>
  <si>
    <t>8 bottles of drinking water for the camp</t>
  </si>
  <si>
    <t>Technical inspection for PUO2</t>
  </si>
  <si>
    <t>Finishing house roofing,Fuel tank stands and Garage</t>
  </si>
  <si>
    <t>Vehicles cleaning services for November 2022</t>
  </si>
  <si>
    <t>2 Tyres repair for Mining car RAC 683L</t>
  </si>
  <si>
    <t>Security Opreration fund for September 2022</t>
  </si>
  <si>
    <t>PUO2 Repair</t>
  </si>
  <si>
    <t>November 2022 Airtime allowance</t>
  </si>
  <si>
    <t>Technical inspection for RAC 288S</t>
  </si>
  <si>
    <t>Sales of old gumboots @150rwf *84= 12600Rwf</t>
  </si>
  <si>
    <t>Petty cash Top up for November 2022</t>
  </si>
  <si>
    <t>Medical Treatment fees for Adonaram to Kigali (Legacy&amp;King Fisal hospital)</t>
  </si>
  <si>
    <t>Vim to wash Truck RAC 856U</t>
  </si>
  <si>
    <t>Request of Data on exportation from customs</t>
  </si>
  <si>
    <t>October visitors meal( Hosted in camp)</t>
  </si>
  <si>
    <t>Technical inspection for Truck RAC 856 W (TR01)</t>
  </si>
  <si>
    <t>Louis George Botha</t>
  </si>
  <si>
    <t xml:space="preserve">Food money and Airtime for November 2022 </t>
  </si>
  <si>
    <t>Demolishing and welding metalic doors for warehouse</t>
  </si>
  <si>
    <t>Cooking gas for Louis</t>
  </si>
  <si>
    <t>Voltage protector for the Office router</t>
  </si>
  <si>
    <t>Drinking Mineral water 8 gallons</t>
  </si>
  <si>
    <t>Airport  parking feesvon delivery of samples</t>
  </si>
  <si>
    <t>Reflector paper for TR01</t>
  </si>
  <si>
    <t>First aid Medicaments cost for November 2022</t>
  </si>
  <si>
    <t>Water Glasses and Cups for Kitche use</t>
  </si>
  <si>
    <t>Technical Inspection  for truck RAC 856 W</t>
  </si>
  <si>
    <t>Fixing Mensh on warehouse and Installation of fuel pump</t>
  </si>
  <si>
    <t>Perdium for Graduate Geologist for 9 days at ETI</t>
  </si>
  <si>
    <t>20Pcsof Empty jerrycan for Mining use</t>
  </si>
  <si>
    <t>Technical inspection for Truck RAC  856 W TR01</t>
  </si>
  <si>
    <t>Repairing wheel alignment for Truck RAC 856W (TR01)</t>
  </si>
  <si>
    <t>Perdium and fuel to ETI</t>
  </si>
  <si>
    <t>airport parking fees ( Taking Louis Botha to Airport)</t>
  </si>
  <si>
    <t>Reparation of Yellow machine with spares</t>
  </si>
  <si>
    <t>Perdium to ETI for Neza</t>
  </si>
  <si>
    <t>Ngoboka Eric</t>
  </si>
  <si>
    <t>Perdium to Rutongo</t>
  </si>
  <si>
    <t>20 Mtrs ot water level for truck repair</t>
  </si>
  <si>
    <t>4pcs of rollers for big door of upgrading loading Bay</t>
  </si>
  <si>
    <t>Cleaning cost  mining underground</t>
  </si>
  <si>
    <t>meal for closing and  mixing team on 5th,15th,16th and 19th Nov 2022</t>
  </si>
  <si>
    <t>Alice KANYANA</t>
  </si>
  <si>
    <t>Cleaning the camp (Behind geology house)</t>
  </si>
  <si>
    <t>4 Pcs of padlocks for Mining shaft</t>
  </si>
  <si>
    <t>Roofing the Garage and fixing Main store door</t>
  </si>
  <si>
    <t>Finishing Roofing the Garage and welding the Main store door</t>
  </si>
  <si>
    <t>Airport parking fees to Correct Pumps</t>
  </si>
  <si>
    <t>Man power for offloading pumps at airport</t>
  </si>
  <si>
    <t>Repair of big weighing scale for Panning area</t>
  </si>
  <si>
    <t>Traffic fines for RAC 242 S</t>
  </si>
  <si>
    <t>Groceries used for CEO's breakfast</t>
  </si>
  <si>
    <t>Transport and perdium for driver who is taking vehicle RAF210 U</t>
  </si>
  <si>
    <t>Dig drain lines to lead water not enter in tunnel</t>
  </si>
  <si>
    <t>First installment of the prototype that will be used in Mining exhibition</t>
  </si>
  <si>
    <t>2nd installment of prototype and transport on its workings</t>
  </si>
  <si>
    <t>Staff airtime for December 2022</t>
  </si>
  <si>
    <t>Vehicles cleaning services for December 2022</t>
  </si>
  <si>
    <t>Security Opreration fund for December 2022</t>
  </si>
  <si>
    <t>Seeds of Trees to Plant on Fencing</t>
  </si>
  <si>
    <t>Food and Transport allowaces for exhibition presenters for 4 days</t>
  </si>
  <si>
    <t>Finishing garrage roof and Warehouse door</t>
  </si>
  <si>
    <t>Dayana USANASE</t>
  </si>
  <si>
    <t>RRA Import/Export Statements</t>
  </si>
  <si>
    <t>Transport of Mines graduates to camp Kigali</t>
  </si>
  <si>
    <t>Backfilling a non working shaft at duha Mining site</t>
  </si>
  <si>
    <t>Accerelator cable for Motorbike RC503Y</t>
  </si>
  <si>
    <t>Cofee and Milk for the Kitchen use</t>
  </si>
  <si>
    <t>Drinking water for the camp</t>
  </si>
  <si>
    <t>Dinner with participants of Exhibition for the three mines during mining week</t>
  </si>
  <si>
    <t>Transport for Environmental officer to Musanze with RMB and REMA</t>
  </si>
  <si>
    <t>Medical treatment fees for december 2022</t>
  </si>
  <si>
    <t>Petty cash top up for Dec 2022</t>
  </si>
  <si>
    <t>Tyre repair for TR01</t>
  </si>
  <si>
    <t>24 Soda used in meeting of sector Leaders with head of Sections</t>
  </si>
  <si>
    <t>Exhaust pipe repair and welding for PU02</t>
  </si>
  <si>
    <t>30 Note books and 1 box of pens for technical team training</t>
  </si>
  <si>
    <t>Meal for Visitors in November 2022</t>
  </si>
  <si>
    <t>Fuel and Perdium to ETI in HR Quarterly meeting</t>
  </si>
  <si>
    <t>Technical Inspection for RAC 841G</t>
  </si>
  <si>
    <t>Perdium to Rutongo In Finance Training (Gilbert,Clementine and Driver)</t>
  </si>
  <si>
    <t>Perdium to ETI for Safety Team and Driver ( 5 People)</t>
  </si>
  <si>
    <t>Fuel to RRA for Assessment follow-up</t>
  </si>
  <si>
    <t>Perdium to ETI for Aminah and Driver</t>
  </si>
  <si>
    <t>Cable rent to be used in Mining exhibition</t>
  </si>
  <si>
    <t>Fuel used on closing of Mining week</t>
  </si>
  <si>
    <t>Warehouse door and brick wall construction for 6 days</t>
  </si>
  <si>
    <t>Fixing septic tank at Musha Tunnel and Bricks wall construction For 2 days</t>
  </si>
  <si>
    <t>Cleaning Upgrading Area</t>
  </si>
  <si>
    <t>Tyre repair for RAC 863Q</t>
  </si>
  <si>
    <t>Camp drinking water 7 bottles @2500rwf</t>
  </si>
  <si>
    <t>Medical treatment For Nsengimana Yves (JHO)</t>
  </si>
  <si>
    <t>Advert of a Geotechnician of Ntunga Project</t>
  </si>
  <si>
    <t>Roofing Fuel station,Finishing Warehouse Brick wall</t>
  </si>
  <si>
    <t>Counting and Arranging all assets in store from 9-23/12/2022</t>
  </si>
  <si>
    <t>Transport of empty case of drinks during end year Celebration</t>
  </si>
  <si>
    <t>End of Year Party ( Cameraman,Sound system,Competition Prices and Dance Crew)</t>
  </si>
  <si>
    <t>Reteat food ( Goat,Salad,Oil,Patatoes Imishito)</t>
  </si>
  <si>
    <t>Sales of Sand 18M3@ 833.33 Rwf/m3= 15000rwf and Loading of 5000Rwf/Truck</t>
  </si>
  <si>
    <t>HAKIZIMANA Ibrahim</t>
  </si>
  <si>
    <t>Drinks of Retrat of HODs and Head of Sections</t>
  </si>
  <si>
    <t>NTIDENDEREZA Adrien</t>
  </si>
  <si>
    <t>4 Files for chain saw</t>
  </si>
  <si>
    <t>Fixing wheel alignment for SW01</t>
  </si>
  <si>
    <t>15cm Nails for roofing fuel station</t>
  </si>
  <si>
    <t>Food and drinks for mixing team and closing day on 15th,16th Dec 2022</t>
  </si>
  <si>
    <t>Transport of Gumboots and Groves from Kigali to Musha</t>
  </si>
  <si>
    <t>Technical Inspection for RAD 841G</t>
  </si>
  <si>
    <t>Round trees for roofing Bisinia Tunnel</t>
  </si>
  <si>
    <t xml:space="preserve">Envelopes for the office use </t>
  </si>
  <si>
    <t>Pin for the office use</t>
  </si>
  <si>
    <t>8 Pairs of Chevron for Security Team Leaders</t>
  </si>
  <si>
    <t>Tyre repair for RAC 863Q, RAC 742P and RAC 760Q</t>
  </si>
  <si>
    <t>Electricity for rental house for Expert</t>
  </si>
  <si>
    <t>Main gate fixing works</t>
  </si>
  <si>
    <t>1Pc of fuel filter for SW01</t>
  </si>
  <si>
    <t>Tyres repair for RAC 742P and RAC 762Q</t>
  </si>
  <si>
    <t>Vehicle cleaning service for Jan 2023</t>
  </si>
  <si>
    <t>BALANCE AS OF DEC 30, 2022</t>
  </si>
  <si>
    <t>Staff airtime allowance for Jan 2023</t>
  </si>
  <si>
    <t>Security operation fund for Jan 2023</t>
  </si>
  <si>
    <t>MUKATORA Sylvie</t>
  </si>
  <si>
    <t>Milk and coffe for camp visitors</t>
  </si>
  <si>
    <t xml:space="preserve">Toilet papers to be used in Mining toilets </t>
  </si>
  <si>
    <t>Additional Transport of empty case of drinks during end year Celebration</t>
  </si>
  <si>
    <t>Medical treatment for Piran's employees at Musha Helth Center from Oct to Dec 20222</t>
  </si>
  <si>
    <t>Medical treatment for Ahishakiye who is injured at work</t>
  </si>
  <si>
    <t>Counting and Arranging all assets in store for 4 days</t>
  </si>
  <si>
    <t>Fixing and Balancing of SW01 Tyres</t>
  </si>
  <si>
    <t xml:space="preserve">Fixing Flag </t>
  </si>
  <si>
    <t>Petty cash top up for Jan 2023</t>
  </si>
  <si>
    <t>Meal for 31 trained Workers(Supervisors) for 3 days</t>
  </si>
  <si>
    <t>Drinking water 8 Gallons</t>
  </si>
  <si>
    <t>Soft gloves for Geology</t>
  </si>
  <si>
    <t xml:space="preserve">Motorcycle tyre replacement </t>
  </si>
  <si>
    <t>Fixing the bowser</t>
  </si>
  <si>
    <t>Water to fill the three tanks in the camp</t>
  </si>
  <si>
    <t>Alardite glue and Cilicone to repair Gen 03</t>
  </si>
  <si>
    <t>Tyre fixing dor Motorcycle RC 503Y</t>
  </si>
  <si>
    <t>First aid medicaments for January 2023</t>
  </si>
  <si>
    <t>HAFASHIMANA Evaliste</t>
  </si>
  <si>
    <t>Camp cleaning services</t>
  </si>
  <si>
    <t>Flower bouquet for Ibrahim Funeral</t>
  </si>
  <si>
    <t>Funeral expenses fees for Kabasire Ibrahim</t>
  </si>
  <si>
    <t>Oxygen for Engineering use</t>
  </si>
  <si>
    <t>Groceries for Breakfast on CEO's visit</t>
  </si>
  <si>
    <t>NKUSI Janvier</t>
  </si>
  <si>
    <t>Transport of empty drums from Kigali to Musha</t>
  </si>
  <si>
    <t>Permanent Markers for Geology use</t>
  </si>
  <si>
    <t>Wall suitsches for camp Kitchen lights</t>
  </si>
  <si>
    <t>camp consumables</t>
  </si>
  <si>
    <t>Seeds of fruits for Environment Nursary Bed Preparation</t>
  </si>
  <si>
    <t>Electrical Poles for Extending Electricity at Bisinia Tunnel</t>
  </si>
  <si>
    <t>coffe for camp visitors</t>
  </si>
  <si>
    <t>Fixing Land cruiser doors (RAD 841 G)</t>
  </si>
  <si>
    <t>Buying Rwandan Flag</t>
  </si>
  <si>
    <t>Compensation for crops destroyed  Mining activities (Rwamakuba Damascene)</t>
  </si>
  <si>
    <t>Compensation for crops destroyed  Mining activities (Uwera Angelique)</t>
  </si>
  <si>
    <t>Compensation for crops destroyed Mining activities (Ngoboka Eric)</t>
  </si>
  <si>
    <t>Compensation for crops destroyed  Mining activities (Mukangarambe Dativa)</t>
  </si>
  <si>
    <t>Compensation for crops destroyed  Mining activities (Munyabugingo Isaac)</t>
  </si>
  <si>
    <t>Compensation for crops destroyed  Mining activities (Gahutu Asuman)</t>
  </si>
  <si>
    <t xml:space="preserve">Macons and Helpers worked 6 days  while constructing Musha Tunnel Toilets </t>
  </si>
  <si>
    <t>Fuel to RRA Headquoter</t>
  </si>
  <si>
    <t>PCV03464</t>
  </si>
  <si>
    <t>PCV03465</t>
  </si>
  <si>
    <t>PCV03466</t>
  </si>
  <si>
    <t>PCV03467</t>
  </si>
  <si>
    <t>PCV03468</t>
  </si>
  <si>
    <t>PCV03469</t>
  </si>
  <si>
    <t>PCV03470</t>
  </si>
  <si>
    <t>PCV03471</t>
  </si>
  <si>
    <t>PCV03472</t>
  </si>
  <si>
    <t>PCV03473</t>
  </si>
  <si>
    <t>PCV03474</t>
  </si>
  <si>
    <t>PCV03475</t>
  </si>
  <si>
    <t>PCV03476</t>
  </si>
  <si>
    <t>PCV03477</t>
  </si>
  <si>
    <t>PCV03478</t>
  </si>
  <si>
    <t>PCV03479</t>
  </si>
  <si>
    <t>PCV03480</t>
  </si>
  <si>
    <t>PCV03481</t>
  </si>
  <si>
    <t>PCV03482</t>
  </si>
  <si>
    <t>PCV03483</t>
  </si>
  <si>
    <t>PCV03484</t>
  </si>
  <si>
    <t>PCV03485</t>
  </si>
  <si>
    <t>PCV03486</t>
  </si>
  <si>
    <t>PCV03487</t>
  </si>
  <si>
    <t>PCV03488</t>
  </si>
  <si>
    <t>PCV03489</t>
  </si>
  <si>
    <t>PCV03490</t>
  </si>
  <si>
    <t>PCV03491</t>
  </si>
  <si>
    <t>PCV03492</t>
  </si>
  <si>
    <t>PCV03493</t>
  </si>
  <si>
    <t>PCV03494</t>
  </si>
  <si>
    <t>PCV03495</t>
  </si>
  <si>
    <t>PCV03496</t>
  </si>
  <si>
    <t>PCV03497</t>
  </si>
  <si>
    <t>PCV03498</t>
  </si>
  <si>
    <t>PCV03499</t>
  </si>
  <si>
    <t>PCV03500</t>
  </si>
  <si>
    <t>Two Types of manure for preparation of land for Nursery bed and Vegetables garden</t>
  </si>
  <si>
    <t>30 pcs of Trees for Mining toilets construction</t>
  </si>
  <si>
    <t>Repairing hummers crusher</t>
  </si>
  <si>
    <t>Pvc glue for fixing Pvc pipes</t>
  </si>
  <si>
    <t>Health and Safety comitee Perdium for Safety summit at ETI</t>
  </si>
  <si>
    <t>Phone cover,screen protector and memory card for the company's phone</t>
  </si>
  <si>
    <t>NSENGIMANA Theophile</t>
  </si>
  <si>
    <t>Meal of December 2022 Visitors</t>
  </si>
  <si>
    <t>Maintenance of speed governor for truck RAC 134 X</t>
  </si>
  <si>
    <t>Repairing 2 tyres for RAC 742 P</t>
  </si>
  <si>
    <t>Food of the team on Closing and Mixing day</t>
  </si>
  <si>
    <t>Roofing nails 15cm for roofing Mining toilets</t>
  </si>
  <si>
    <t>Milk for Visitors 1Box</t>
  </si>
  <si>
    <t>Court Baillif fees</t>
  </si>
  <si>
    <t>Meal for 2 days of trainees in security department</t>
  </si>
  <si>
    <t>Perdium of 8 employees going to Rutongo to present business ideas</t>
  </si>
  <si>
    <t>Perdium for Supply chain team at Rutongo in training (4 People)</t>
  </si>
  <si>
    <t>scotch to be used by Geology team</t>
  </si>
  <si>
    <t>Compensation for crops destroyed Mining activities (Nsengiyumva Antoine)</t>
  </si>
  <si>
    <t>Woods to mak doors for Mining toilets. 55pcs of planch and 32 madrier</t>
  </si>
  <si>
    <t>2 Pcs of round trees for roofinf Exit Tunnel</t>
  </si>
  <si>
    <t>welding locks for the Two trucks (TR01-Tr03)</t>
  </si>
  <si>
    <t>Making Sign pannels to the site</t>
  </si>
  <si>
    <t>Door making for Toilettes construction at Musha tunnel</t>
  </si>
  <si>
    <t>Funeral flower for Elias's Mother</t>
  </si>
  <si>
    <t>Cleaning cost around the store</t>
  </si>
  <si>
    <t>Spark plug for water pump engine</t>
  </si>
  <si>
    <t>Scotch for Geology</t>
  </si>
  <si>
    <t>Padlocks for trucks</t>
  </si>
  <si>
    <t>Oreas release at Airport</t>
  </si>
  <si>
    <t>Putting new tyres for RAC 742P (Securityn Car)</t>
  </si>
  <si>
    <t>Perdium for HS Committee to Rutongo</t>
  </si>
  <si>
    <t>Extra amount on Scotch for Geology</t>
  </si>
  <si>
    <t>Cards Printing for employees</t>
  </si>
  <si>
    <t>Vehicle cleaning service for Feb 2023</t>
  </si>
  <si>
    <t>Treatment fees for injured employee at work (Bizimungu Innocent)</t>
  </si>
  <si>
    <t>Staff airtime allowance for Feb 2023</t>
  </si>
  <si>
    <t>Petty cash top up for Feb 2023</t>
  </si>
  <si>
    <t>Security operation fund for Feb 2023</t>
  </si>
  <si>
    <t>Perdium for Aminah and Jonathan to Rutongo</t>
  </si>
  <si>
    <t>Byishimo Daima</t>
  </si>
  <si>
    <t>Offloading samples at RMB</t>
  </si>
  <si>
    <t>1kg of Wood Glue for Musha Tunnel Model</t>
  </si>
  <si>
    <t>Development - Ntunga</t>
  </si>
  <si>
    <t>Cleaning-Camp &amp; Admin</t>
  </si>
  <si>
    <t>Transport for Geology samples to RMB Lab</t>
  </si>
  <si>
    <t>Resizing woods for Musha Tunnel toillets construction</t>
  </si>
  <si>
    <t>Minor Tools &amp; Eqipment-Musha</t>
  </si>
  <si>
    <t>Visitor's Coffe</t>
  </si>
  <si>
    <t>Consumables - Camp &amp; Admin</t>
  </si>
  <si>
    <t xml:space="preserve">Preparation of visitors on 9th Feb 2023 </t>
  </si>
  <si>
    <t>Photography cervices (Photos &amp;Videos) on the USA ambassador Visit</t>
  </si>
  <si>
    <t>New certificate for speed governor for Truck RAC 134 X</t>
  </si>
  <si>
    <t>Repair &amp; Maintenance - Trucks</t>
  </si>
  <si>
    <t>Door Locks for Musha Tunnel Toilets</t>
  </si>
  <si>
    <t>Meal used  by rescue team on accident day on 1st Feb 2022</t>
  </si>
  <si>
    <t>emergency Rescue &amp; medical costs-Health &amp; Safety</t>
  </si>
  <si>
    <t>Medical Treatment fees fo Bizimungu Innocent</t>
  </si>
  <si>
    <t>Diamond cutting disk for Geology Samples Preparation</t>
  </si>
  <si>
    <t>Silicone and Glue for camp water Tank fixing</t>
  </si>
  <si>
    <t>Utilities: Water - Camp &amp; Admin</t>
  </si>
  <si>
    <t>Exploration support team (sampling)</t>
  </si>
  <si>
    <t>Cleaning - Camp &amp; Admin</t>
  </si>
  <si>
    <t>Consumables - Health &amp; safety</t>
  </si>
  <si>
    <t>Drinking water 8 Gallons, Milk and Coffe for the camp</t>
  </si>
  <si>
    <t>Medical Materials ( First aid) for Feb 2023</t>
  </si>
  <si>
    <t>Consumables-Processing</t>
  </si>
  <si>
    <t>Samples  nenvelops for Processing team</t>
  </si>
  <si>
    <t>Perdium for Karemera and Jonathan to ETI</t>
  </si>
  <si>
    <t>Trave l- General Mining</t>
  </si>
  <si>
    <t xml:space="preserve">Transport of empty drums for export from Kigali to Musha </t>
  </si>
  <si>
    <t>Packaging</t>
  </si>
  <si>
    <t>Offloading samples at Aiport</t>
  </si>
  <si>
    <t>Parking fees at airport for Samples Export</t>
  </si>
  <si>
    <t>10Pcs of scotches for Geology samples preparation</t>
  </si>
  <si>
    <t>Dust mask for Mixing team</t>
  </si>
  <si>
    <t>PPE - Processing</t>
  </si>
  <si>
    <t>First Aid &amp; Medical Supplies -Health &amp; Safety</t>
  </si>
  <si>
    <t xml:space="preserve">Service cads printing </t>
  </si>
  <si>
    <t>Printing &amp; Stationery - Camp &amp; Admin</t>
  </si>
  <si>
    <t>Loading Samples ata RMB Lab</t>
  </si>
  <si>
    <t>Transport of Samples from RMB Lab to Airport</t>
  </si>
  <si>
    <t>Telephones- Camp &amp; Admin</t>
  </si>
  <si>
    <t>Sheetings to make rain coat for  workers in water place</t>
  </si>
  <si>
    <t>PPE - Musha</t>
  </si>
  <si>
    <t>Storage of Geology samples at Airport</t>
  </si>
  <si>
    <t>Meal for Geology  Consultant (Hashim) January and February 2023</t>
  </si>
  <si>
    <t>Meals - Tech Support</t>
  </si>
  <si>
    <t>Meal for visitors hosted in camp for Jan 2023</t>
  </si>
  <si>
    <t>2nd batch payment Exploration support team (sampling) 2 days</t>
  </si>
  <si>
    <t>Airtime for 2 attendance phones each 3500per month</t>
  </si>
  <si>
    <t>Airport parking fees for SSP Machine</t>
  </si>
  <si>
    <t>Electrical poles for Extending coops Electricity</t>
  </si>
  <si>
    <t>Electricity - Ntunga</t>
  </si>
  <si>
    <t>Export fees</t>
  </si>
  <si>
    <t>Export charges &amp; Essays</t>
  </si>
  <si>
    <t>20ltrs of Quiroline for Musha Tunnel Toilets Cleaning</t>
  </si>
  <si>
    <t>Consumables - Musha</t>
  </si>
  <si>
    <t>Tyres repair for RAC 742P ( Security car)</t>
  </si>
  <si>
    <t>Repair &amp; Maintenance - Light Vehicles</t>
  </si>
  <si>
    <t>Backfilling a Non working shaft at Duha Site</t>
  </si>
  <si>
    <t>Airport parking fees to bring visitors in the camp</t>
  </si>
  <si>
    <t>Paking fees</t>
  </si>
  <si>
    <t>Water,coffe and Milk for camp</t>
  </si>
  <si>
    <t>Pedrium and fuel to ETI for trinity Lounch Preparation</t>
  </si>
  <si>
    <t>Petty cash top up for March 2023</t>
  </si>
  <si>
    <t>Offloading Samples at RMB Lab</t>
  </si>
  <si>
    <t>Meals - Processing</t>
  </si>
  <si>
    <t>Travel - Camp &amp; Admin</t>
  </si>
  <si>
    <t>Perdium to Nyakabingo for 3 Safety officers and 1 Driver</t>
  </si>
  <si>
    <t>Travel - Health &amp; safety</t>
  </si>
  <si>
    <t>Compensation for crops destroyed Mining activities (Hakizimana Elisa)</t>
  </si>
  <si>
    <t>Compensation for crops destroyed Mining activities (Uwingeneye Claudine)</t>
  </si>
  <si>
    <t>Compensation for crops destroyed Mining activities (Nyiramwiza Christine)</t>
  </si>
  <si>
    <t>Fire Extinguisher for RAC 288 S &amp; SW001</t>
  </si>
  <si>
    <t>Traffic Fines for RAC 288S ( PU02)</t>
  </si>
  <si>
    <t>Fines &amp; Penalties</t>
  </si>
  <si>
    <t>Tyre and Accerelator cable Repair for Motorcycle</t>
  </si>
  <si>
    <t>Electric Metal for Ntunga Connect ( Cashpower)</t>
  </si>
  <si>
    <t>Bond for Mining Pump Delivered at Airport</t>
  </si>
  <si>
    <t>Printing stickers</t>
  </si>
  <si>
    <t>Perdium for women's committee to rutongo in meeting 7 People</t>
  </si>
  <si>
    <t>Tyres repair for RAC742P</t>
  </si>
  <si>
    <t>Repairing JIBU's Bottle 2pcs at 3000</t>
  </si>
  <si>
    <t>Sreen protector and cover for Company's Phone</t>
  </si>
  <si>
    <t>Repair &amp; Maintenance - General Mining</t>
  </si>
  <si>
    <t>Parking fees at airport to Taking Visitors</t>
  </si>
  <si>
    <t>March 2023 Communication allowance for staff</t>
  </si>
  <si>
    <t>Security operation fund for March 2023</t>
  </si>
  <si>
    <t>Telephones- Security</t>
  </si>
  <si>
    <t>Vehicles cleaning services for March 2023</t>
  </si>
  <si>
    <t>Loading and Offloading samples</t>
  </si>
  <si>
    <t>Development - Ntunga Litrhium Project</t>
  </si>
  <si>
    <t>Airtport parking fees on samples shipment</t>
  </si>
  <si>
    <t>Scotches for Geology samples</t>
  </si>
  <si>
    <t>Glass glue and white paint</t>
  </si>
  <si>
    <t>HASHIM Said Omary</t>
  </si>
  <si>
    <t>Ladies changing room preparation at Ntunga</t>
  </si>
  <si>
    <t>Minor Tools &amp; Eqipment-Ntunga</t>
  </si>
  <si>
    <t>Drinking water,Coffe and Milk for the camp</t>
  </si>
  <si>
    <t>Battery for Ntunga Generator</t>
  </si>
  <si>
    <t>Photograther and Cake on Women'sday</t>
  </si>
  <si>
    <t>Sales of old gumboots @150rwf *360kgs= 12600Rwf</t>
  </si>
  <si>
    <t>Perdium to Rutongo in Women's association meeting (Driver)</t>
  </si>
  <si>
    <t>Advert of a Mechanic Assistant at Job in Rwanda</t>
  </si>
  <si>
    <t>Cosumables - Ntunga</t>
  </si>
  <si>
    <t>Rain coat to be used in Underground</t>
  </si>
  <si>
    <t>Brick(Ruliba) for Trinity stone construction</t>
  </si>
  <si>
    <t>Minor Tools &amp; Eqipment-Camp &amp; Admin</t>
  </si>
  <si>
    <t>Brake Fluid to add in Truck while deliver Pumps  Pipes &amp; Fittings</t>
  </si>
  <si>
    <t>Door lock to Lock Generator at Ntunga Site</t>
  </si>
  <si>
    <t>Medical treatment for Gatete Jean Bosco</t>
  </si>
  <si>
    <t>Tyre repair  and Rubber for TR03</t>
  </si>
  <si>
    <t>2 pcs of Araldite Glue for TR03</t>
  </si>
  <si>
    <t>Repairs &amp; Maintenance - Trucks</t>
  </si>
  <si>
    <t>Fuel station Fixing</t>
  </si>
  <si>
    <t>Perdium for a driver who takes the the vehicle to Victoria for repair</t>
  </si>
  <si>
    <t>10Pcs of Electrical poles for Ntunga Electrical extension</t>
  </si>
  <si>
    <t>Alternator repair for Ntunga Generator</t>
  </si>
  <si>
    <t>perdium to Rutongo for Plant Maintenance and Driver to Victoria</t>
  </si>
  <si>
    <t>Consumables - Ntunga</t>
  </si>
  <si>
    <t>3pcs of empty drums for Mineral Packing</t>
  </si>
  <si>
    <t>National Flag with service fees</t>
  </si>
  <si>
    <t>Meal for visitors hosted in camp for Feb 2023</t>
  </si>
  <si>
    <t>Cleaning in the sore</t>
  </si>
  <si>
    <t>Small notebooks for mining practical training</t>
  </si>
  <si>
    <t>Perdium for a driver dropping  maintenance team captain to Rutongo</t>
  </si>
  <si>
    <t>Musha Tunnel cleaning materials</t>
  </si>
  <si>
    <t>First aid medicaments for February 2023</t>
  </si>
  <si>
    <t xml:space="preserve">Service of designing Piran Monument </t>
  </si>
  <si>
    <t>NSABIMANA Eric</t>
  </si>
  <si>
    <t>Company Event -Camp &amp; Admin</t>
  </si>
  <si>
    <t>Trinity Metals Flag Printing</t>
  </si>
  <si>
    <t>Perdium for a driver to dropp Claude  Rutongo</t>
  </si>
  <si>
    <t>Fixing Inauguration stone on 21st Mar 2023</t>
  </si>
  <si>
    <t>Construction of Trinity Inoguration stone</t>
  </si>
  <si>
    <t>15 Trees for Nursary bed,and 10 trees for shaft Closing</t>
  </si>
  <si>
    <t>speed governor certificate for Truck RAC 856W</t>
  </si>
  <si>
    <t>General spares &amp; Maint Trucks</t>
  </si>
  <si>
    <t>Meal for mixing team on closing and mixing day</t>
  </si>
  <si>
    <t>Cylinder,Steel ware,vernis and thiner for Inauguration stone</t>
  </si>
  <si>
    <t>Perdium to ETI for Trinity Metal Preparation (7People)</t>
  </si>
  <si>
    <t>Door Wrist for Finance Office</t>
  </si>
  <si>
    <t>Petty cash top up for April 2023</t>
  </si>
  <si>
    <t>2 Pcs of Welding Pince for Engineering use</t>
  </si>
  <si>
    <t>General spares &amp; Maint - Workshop</t>
  </si>
  <si>
    <t>2 Bottles of Oxygen for Engineering use</t>
  </si>
  <si>
    <t>Consumables - Workshop</t>
  </si>
  <si>
    <t>Airport parking fees to pick winch spares</t>
  </si>
  <si>
    <t>Insecticides to spray on vegetables</t>
  </si>
  <si>
    <t>Cleaning the main office,Parking and sarrounding for 6 days</t>
  </si>
  <si>
    <t>Transport of return of Hashim Omary to Tanzania</t>
  </si>
  <si>
    <t>Transport fee  for Hashim Omary from Tanzania to Musha</t>
  </si>
  <si>
    <t>Repairing tyre for RAC 742P (Security car)</t>
  </si>
  <si>
    <t>Avocado seeds</t>
  </si>
  <si>
    <t>coffe and Milk for Camp Visitors</t>
  </si>
  <si>
    <t>Medical Treatment fees for Nizeyimana who was injured at work</t>
  </si>
  <si>
    <t>Toilet cleaning at musha and ntunga toilets</t>
  </si>
  <si>
    <t>Roads innovation on site</t>
  </si>
  <si>
    <t>Ordering trees at the Fence in the camp</t>
  </si>
  <si>
    <t>Cards printing fornew employees at Ntunga Site</t>
  </si>
  <si>
    <t>Camp drinking water 6 bottles</t>
  </si>
  <si>
    <t>Compensation for crops destroyed Mining activities (MUVARA Aaron)</t>
  </si>
  <si>
    <t>Groceries on CEO's visit on Musha Trinity Launch</t>
  </si>
  <si>
    <t>Construction of Musha Toilets</t>
  </si>
  <si>
    <t>Communication allowance for Month of April 2023</t>
  </si>
  <si>
    <t>Vehicles cleaning services for April 2023</t>
  </si>
  <si>
    <t>security operation fund for April 2023</t>
  </si>
  <si>
    <t>Electricity for Ntunga Tunnel project</t>
  </si>
  <si>
    <t>Parking fees at access Bank (Finance Meeting with Access Bank)</t>
  </si>
  <si>
    <t>Tyres repair for RAC 683L</t>
  </si>
  <si>
    <t>Batterie terminals for TR 01, TR 03 and FEL 01</t>
  </si>
  <si>
    <t>General spares &amp; Maint -Trucks</t>
  </si>
  <si>
    <t>Cynthia's perdium to ETI</t>
  </si>
  <si>
    <t>Retreat consummables on 06/04/2023</t>
  </si>
  <si>
    <t>Iron sheets and Trees for Security</t>
  </si>
  <si>
    <t>Machinage of 4 blanches of table for Ladies Room</t>
  </si>
  <si>
    <t>Printing banner OF THE COMMEMORATION Genocide against Tutsi in 1994</t>
  </si>
  <si>
    <t>Traffic Fines for RAG 466H</t>
  </si>
  <si>
    <t>Perdium for security drivers ( Emmanuel&amp;Jerome) to Victoria</t>
  </si>
  <si>
    <t xml:space="preserve">Flower for commemoration of Genocide against tutsi at Musha </t>
  </si>
  <si>
    <t>Cleaning securith vehicle (RAC742P)</t>
  </si>
  <si>
    <t>Perdium for Gasaro Diane to Rutongo for 2 days</t>
  </si>
  <si>
    <t>Flower for commemoration of Genocide against tutsi at Mwulire</t>
  </si>
  <si>
    <t>First aid materials for April 2023</t>
  </si>
  <si>
    <t>Transport of pavers and Road Kerbs for genocide memorial construction</t>
  </si>
  <si>
    <t>Repair&amp;Maintenance - Camp &amp; Admin</t>
  </si>
  <si>
    <t>Screen protector,Phone cover and Sim card for HR Phones</t>
  </si>
  <si>
    <t>Perdium for Eric for selection of Kerbs and Pavers</t>
  </si>
  <si>
    <t>Perdium for Finance to ETI</t>
  </si>
  <si>
    <t xml:space="preserve">Milk,coffe and water for the Kitchen </t>
  </si>
  <si>
    <t>Memorial construction in the camp</t>
  </si>
  <si>
    <t>Treatment fees for Muvunyi</t>
  </si>
  <si>
    <t>Petty cash top up for May 2023</t>
  </si>
  <si>
    <t>Repair of Laptop to be used by security Admin</t>
  </si>
  <si>
    <t>Consumables - Security</t>
  </si>
  <si>
    <t>Repairing 2 tyres for RAC 685 L</t>
  </si>
  <si>
    <t>Traffic fines of RAC 742 P</t>
  </si>
  <si>
    <t>Meal of workers on Mixing and Closing dates</t>
  </si>
  <si>
    <t>10Kg of Mastic and sand Paper for Memorial construction</t>
  </si>
  <si>
    <t>Oxygen and Acytelyne for Engineering use</t>
  </si>
  <si>
    <t>Repair of Radiator for FEL 02</t>
  </si>
  <si>
    <t>General spares &amp; Maintenance- Loader</t>
  </si>
  <si>
    <t>4 Pcs of Cilicone gasket maker and D ling gasket for pipe of Fel 02</t>
  </si>
  <si>
    <t>Cleaning the Camp for 4 days in the absence of Naomi</t>
  </si>
  <si>
    <t>Drinking water and Coffe for the camp</t>
  </si>
  <si>
    <t>Perdium for Safety team to Rutongo</t>
  </si>
  <si>
    <t xml:space="preserve">Farewell gifts and Cake for General Manager </t>
  </si>
  <si>
    <t>1 Box of Bar soap and 3/4 water Tap for safety request</t>
  </si>
  <si>
    <t>consumables-Health and Safety</t>
  </si>
  <si>
    <t>Repairing 2 tyres for RAC 683 L</t>
  </si>
  <si>
    <t>consumables-finance</t>
  </si>
  <si>
    <t>Travel - Finance</t>
  </si>
  <si>
    <t>Travel - Workshop</t>
  </si>
  <si>
    <t>Travel - HR &amp;Admin</t>
  </si>
  <si>
    <t>Travel - Security</t>
  </si>
  <si>
    <t>Travel - HR &amp; Admin</t>
  </si>
  <si>
    <t>Environment Management</t>
  </si>
  <si>
    <t>Mangoes seeds for Nursery Bad</t>
  </si>
  <si>
    <t>Perdium for Bahati Isaac  to Take visitor at ETI</t>
  </si>
  <si>
    <t>Perdium for drivers who took the vehicle to victoria for repair</t>
  </si>
  <si>
    <t>Labour day celebration Expenses</t>
  </si>
  <si>
    <t xml:space="preserve">Cleaning Jersey for Tournament </t>
  </si>
  <si>
    <t>2Days Driver due to Decline  Project</t>
  </si>
  <si>
    <t>Football Tournament referees</t>
  </si>
  <si>
    <t>Staff communication allowance for May 2023</t>
  </si>
  <si>
    <t>Perdium to Rutongo for Emmanuel (Security)</t>
  </si>
  <si>
    <t>Register books for Purchase Order Registering</t>
  </si>
  <si>
    <t>consumables - Camp and Admin</t>
  </si>
  <si>
    <t>Powder soap for Cleaning TR03</t>
  </si>
  <si>
    <t>Banner for Labour day celebration</t>
  </si>
  <si>
    <t>Security operation Fund for May 2023</t>
  </si>
  <si>
    <t>Vehicles Cleaning</t>
  </si>
  <si>
    <t>Drinking Water for the camp use</t>
  </si>
  <si>
    <t>Tyre repair for RAC 742 P&amp; RAC 331 M</t>
  </si>
  <si>
    <t>Transport of empty cases of drinks used on Labour day celebration</t>
  </si>
  <si>
    <t>Louis Food Allowance for May 2023</t>
  </si>
  <si>
    <t>May 2023 Communication allowance for Louis</t>
  </si>
  <si>
    <t>Window glue for Ladies at Musha Tunnel</t>
  </si>
  <si>
    <t>Firewell party for GM Lionel</t>
  </si>
  <si>
    <t>Sugar used during the Tournment</t>
  </si>
  <si>
    <t>First aid Materials for May 2023</t>
  </si>
  <si>
    <t>Meal for security in Training</t>
  </si>
  <si>
    <t>Meals - Security</t>
  </si>
  <si>
    <t>Perdium to Rutongo &amp; ETI for Oligene</t>
  </si>
  <si>
    <t>Perdium to Rutongo for Bahati Isaac (Security)</t>
  </si>
  <si>
    <t>Brake shoes for TR 023 and Fixing Fee</t>
  </si>
  <si>
    <t>Small notebooks for people attending rescue training at Rutongo</t>
  </si>
  <si>
    <t>Training - General Mining</t>
  </si>
  <si>
    <t>Diesel for SW001 they took to Rutongo</t>
  </si>
  <si>
    <t>Fuel</t>
  </si>
  <si>
    <t>Perdium of 7 employees spent 4 days at rutongo for rescue training</t>
  </si>
  <si>
    <t>Mournment design services</t>
  </si>
  <si>
    <t>Airport parking fees to deliver Mono winch</t>
  </si>
  <si>
    <t>Perdium to Victoria for Jonathan who takes the vehicle for repair</t>
  </si>
  <si>
    <t>Perdium to Victoria for Isaac (Security) who takes the vehicle for repair</t>
  </si>
  <si>
    <t>Purchasing cleaning materials</t>
  </si>
  <si>
    <t>Airport parking fees on samples shipment process</t>
  </si>
  <si>
    <t>Transport of Monowinch from Kigali to the site</t>
  </si>
  <si>
    <t>Facilitation on samples shipment process</t>
  </si>
  <si>
    <t>Perdium to Rutongo for Emmanuel (Security) to pick up RescueTeam</t>
  </si>
  <si>
    <t>Tyres repair for RAC 742 P</t>
  </si>
  <si>
    <t>Technical Inspection for Truck RAC 134 X</t>
  </si>
  <si>
    <t>Samplers and Helpers in 20days</t>
  </si>
  <si>
    <t>Kubwimana Theophile</t>
  </si>
  <si>
    <t>Spray paint for Geology use</t>
  </si>
  <si>
    <t>Consumables - Tech support</t>
  </si>
  <si>
    <t>Motocycle Spares</t>
  </si>
  <si>
    <t>Eucalyptus and Grevellia seeds</t>
  </si>
  <si>
    <t>Perdium for Fidel and Jonathan who take interns to Rutongo</t>
  </si>
  <si>
    <t>Cleaning in the store</t>
  </si>
  <si>
    <t>Tyres repair for Rental cars and Araldite glue for FEL 02</t>
  </si>
  <si>
    <t>Perdium to Victoria for Abuba for RAG 466 H Repair</t>
  </si>
  <si>
    <t>Transport for Eucalyptus and Grevellia seeds from Huye to Rwamagana</t>
  </si>
  <si>
    <t>Payment for Fungicide</t>
  </si>
  <si>
    <t>Compensation of groceries used to host visitors in March 2023</t>
  </si>
  <si>
    <t>MUNGUYIKO Sam</t>
  </si>
  <si>
    <t>Cleaning in the Camp around Upgrading</t>
  </si>
  <si>
    <t xml:space="preserve">13 Fanta used on CEO's Visit on 2nd May 2023 </t>
  </si>
  <si>
    <t>Water tapes for Jibu cans of drinking water</t>
  </si>
  <si>
    <t>Transport of wire rope and Safety helmet</t>
  </si>
  <si>
    <t>PPE -M- General Mining</t>
  </si>
  <si>
    <t>Small notebooks for 7 People in Training</t>
  </si>
  <si>
    <t>Compensation for crops destroyed Mining activities (Kanyana Yvone)</t>
  </si>
  <si>
    <t>Perdium for Daima for 3 Days at ETI on mocromine of Musha Mine</t>
  </si>
  <si>
    <t>Travel - Tech support</t>
  </si>
  <si>
    <t>Perdium for Jonathan who took Daima to ETI</t>
  </si>
  <si>
    <t>Diesel for 5 days spent in ILO Seminar for Cynthia</t>
  </si>
  <si>
    <t>Tyres repair for PU02 and RV 465H</t>
  </si>
  <si>
    <t>Door handle for HR office</t>
  </si>
  <si>
    <t>Perdium for Jonathan who took the vehicle RAC 331 M for Repair</t>
  </si>
  <si>
    <t>Coffee Milk and Drinking water for camp</t>
  </si>
  <si>
    <t>Mutoni Jenny</t>
  </si>
  <si>
    <t>Nshuti Elysee</t>
  </si>
  <si>
    <t xml:space="preserve">Repairing of Football Balls </t>
  </si>
  <si>
    <t>Whistles and Padlocks for Mining support</t>
  </si>
  <si>
    <t>Buying 3 cows for survivors of 1994 Genocide against Tutsi on 29th May 2023</t>
  </si>
  <si>
    <t>Petty cash top up for May and June 2023</t>
  </si>
  <si>
    <t>Drinking water to be used during commemoration of Genocide against Tutsi</t>
  </si>
  <si>
    <t>Perdium for Jonathan wo is going to Rutongo</t>
  </si>
  <si>
    <t>Business Lunch with Auditors ( RRA)</t>
  </si>
  <si>
    <t>Cleaniing( Slashing) In the camp</t>
  </si>
  <si>
    <t xml:space="preserve">20m3 of water fot thanks and 4 round of truck </t>
  </si>
  <si>
    <t>Cofee, Milk and Water for Camp use</t>
  </si>
  <si>
    <t>Perdium to ETI for Meeting</t>
  </si>
  <si>
    <t>Travel - Musha</t>
  </si>
  <si>
    <t>1Cow for replacement of the broken one</t>
  </si>
  <si>
    <t>Perdium For Sebastian to rutongo in training on 24Th May 2023</t>
  </si>
  <si>
    <t>Travel - Supply chain</t>
  </si>
  <si>
    <t xml:space="preserve">Cleaning (Slashing) the camp for 6 days </t>
  </si>
  <si>
    <t xml:space="preserve"> Insurance of cows for survivors of 1994 Genocide against Tutsi</t>
  </si>
  <si>
    <t>Cow boy for tree days</t>
  </si>
  <si>
    <t>Hategekimana Abouba</t>
  </si>
  <si>
    <t>Fuel from Rutongo to Musha Mine</t>
  </si>
  <si>
    <t>Photographer,News coverage,Sonolization</t>
  </si>
  <si>
    <t>Airtime for Gilbert to buy internet wile WIFI I not working</t>
  </si>
  <si>
    <t>Perdium for Jonathan to ETI to bring chairs and returning them back</t>
  </si>
  <si>
    <t>Communication allowance for Month of June 2023</t>
  </si>
  <si>
    <t>Luis Botha June 2023 Food and Airtime facilitation</t>
  </si>
  <si>
    <t>Decline-Musha</t>
  </si>
  <si>
    <t>Transport for driver to bring the vehicle to Victoria (Jonathan)</t>
  </si>
  <si>
    <t>Vehicles Cleaning service for May 2023</t>
  </si>
  <si>
    <t>General spares &amp; Maintenance- Light vehicles</t>
  </si>
  <si>
    <t>Petty cash top up for  June 2023</t>
  </si>
  <si>
    <t>Security Operation fund for June 2023</t>
  </si>
  <si>
    <t>Ntunga Tunnel project</t>
  </si>
  <si>
    <t>Perdium to driver who took the vehicle to Victoria for repair</t>
  </si>
  <si>
    <t>Travel-security</t>
  </si>
  <si>
    <t>Perdium to Rutongo for Ologene ( TLB Checking)</t>
  </si>
  <si>
    <t>Traffic fines for RAC 331M (Godi will pay In 2 Instalments June&amp;July)</t>
  </si>
  <si>
    <t>Grinding paste,Gasket Marker and Dust spray for FEL 02</t>
  </si>
  <si>
    <t>Water 25M3 and the Truck to fetch in the camp</t>
  </si>
  <si>
    <t>Top up on contributio of employees to support victims of disasters</t>
  </si>
  <si>
    <t>Perdium for 4 captains to Rutongo in Training</t>
  </si>
  <si>
    <t>Rushyana wesley</t>
  </si>
  <si>
    <t>Perdium for Oligene to Rutongo for Mechanical Works</t>
  </si>
  <si>
    <t xml:space="preserve">Procurement Stamp </t>
  </si>
  <si>
    <t>consumables - Supply chain</t>
  </si>
  <si>
    <t>perdium for Jonathan to victoria</t>
  </si>
  <si>
    <t>Filling a Dam of water at Process area</t>
  </si>
  <si>
    <t>consumables - Processing</t>
  </si>
  <si>
    <t>Fiuel and Perdium for 3 days to Rutongo (Gilbert)</t>
  </si>
  <si>
    <t>Perdium for Neza To RMB Meeting</t>
  </si>
  <si>
    <t>Travel - Mining</t>
  </si>
  <si>
    <t>First aid Materials for June 2023</t>
  </si>
  <si>
    <t>Ijwiryimana Amina</t>
  </si>
  <si>
    <t xml:space="preserve">International day of women in Mining </t>
  </si>
  <si>
    <t>Water for Irrigating Pasparum at Ntunga</t>
  </si>
  <si>
    <t>Silicone to fix linkage of Men's toilet in camp</t>
  </si>
  <si>
    <t>Keyboard to connect ol Laptom PRR-IT-027</t>
  </si>
  <si>
    <t>Consumables - Finance</t>
  </si>
  <si>
    <t>New Gallons of Drinking water in the camp</t>
  </si>
  <si>
    <t>Karemera Emmanuel</t>
  </si>
  <si>
    <t>Cow's Medecine</t>
  </si>
  <si>
    <t>Keyboard and Mouse for Security Admin</t>
  </si>
  <si>
    <t>Food allowance for April 2023 Visitors hosted in camp</t>
  </si>
  <si>
    <t>Food allowance for May 2023 Visitors hosted in camp</t>
  </si>
  <si>
    <t>Digging Trench for water extension at Mechanical Garage in the camp</t>
  </si>
  <si>
    <t>Perdium to Rutongo for Cyntia,Gilbert,Kenny and Driver (Bahati Security)</t>
  </si>
  <si>
    <t>Cilicone,Araldite Glue and Gasket for PU02,TR01 and FEL02</t>
  </si>
  <si>
    <t>Tender Publishing of Metallurgical Scoping Study</t>
  </si>
  <si>
    <t>advert</t>
  </si>
  <si>
    <t>Transport of Jackhammers and Spares from Kigaki to Musha</t>
  </si>
  <si>
    <t>drilling</t>
  </si>
  <si>
    <t>Medical treatment fees for  Hablarimana Kamufozi</t>
  </si>
  <si>
    <t>Perdium to Rutongo for Mining Rescue team,Kenny and Driver (Jonathan)</t>
  </si>
  <si>
    <t>Register book &amp; Pens for Mining and Liquid soap for Processing</t>
  </si>
  <si>
    <t>Money for Flower</t>
  </si>
  <si>
    <t>Tyre repair of TR03,PU02 and RAC 742 P</t>
  </si>
  <si>
    <t>6 Bottles of Drinking water, coffee and Milk for Camp use</t>
  </si>
  <si>
    <t>Perdium for a driver to take Interns at Nyakabingo</t>
  </si>
  <si>
    <t>Transport of steel and other materials for Decline project</t>
  </si>
  <si>
    <t>Transport of Cement from Rwamagana to Musha for Decline Project</t>
  </si>
  <si>
    <t>Perdium for driver to Vicoria to bring the vehicle</t>
  </si>
  <si>
    <t>Perdium for Finance team and Driver to ETI for Training</t>
  </si>
  <si>
    <t xml:space="preserve">Cow's joint Treatment </t>
  </si>
  <si>
    <t>Purchasing stamp for store Requrets</t>
  </si>
  <si>
    <t>Welcoming New General Manager</t>
  </si>
  <si>
    <t>Staff communication allowance for July  2023</t>
  </si>
  <si>
    <t>Fixing Spring of TR03</t>
  </si>
  <si>
    <t>General spares &amp; Maintenance- Trucks</t>
  </si>
  <si>
    <t>Sugar used in Camp</t>
  </si>
  <si>
    <t>Security Operation fund for July 2023</t>
  </si>
  <si>
    <t>Petty cash top up for  July 2023</t>
  </si>
  <si>
    <t>Vehicles Cleaning service for July 2023</t>
  </si>
  <si>
    <t>First aid Materials for July 2023</t>
  </si>
  <si>
    <t xml:space="preserve">Bailiff Payment </t>
  </si>
  <si>
    <t>Tyres repair for RAC742P, RAG465 H and RAC 331 M</t>
  </si>
  <si>
    <t>Brake bans and Wheel arrignment for SW01 ( Cruiser )</t>
  </si>
  <si>
    <t>Tyres replacement by new ones 5Pcs for RAC 331 M</t>
  </si>
  <si>
    <t>Perdium to Rutongo &amp; ETI for Oligene,Aminah,Sam and Claver</t>
  </si>
  <si>
    <t>Perdium for a driver to Victoria for RAC742 P ( Security )</t>
  </si>
  <si>
    <t>Transport of Valuers of assets to ETI and Rutongo</t>
  </si>
  <si>
    <t>Drinking water for the camp use 10 Bottles</t>
  </si>
  <si>
    <t>Audit &amp; Accounting fees - Finance</t>
  </si>
  <si>
    <t>Compensation of crops destroyed ny Decline Project (Rosine)</t>
  </si>
  <si>
    <t>Compensation of crops destroyed ny Decline Project (Sylvestre)</t>
  </si>
  <si>
    <t>Compensation of crops destroyed ny Decline Project (Pacifique)</t>
  </si>
  <si>
    <t>Compensation of crops destroyed ny Decline Project (felicien)</t>
  </si>
  <si>
    <t>Compensation of crops destroyed ny Decline Project (Delfine)</t>
  </si>
  <si>
    <t>Compensation of crops destroyed ny Decline Project (Anisie)</t>
  </si>
  <si>
    <t>Compensation of crops destroyed ny Decline Project (Uwajeneza)</t>
  </si>
  <si>
    <t xml:space="preserve">Beligian Tailings Sampling </t>
  </si>
  <si>
    <t>Firewell cake for Dayana (Lega&amp;Compience officer)</t>
  </si>
  <si>
    <t>Perdium for a Security  Driver to Victoria</t>
  </si>
  <si>
    <t>Nyagihanga Toilet Construction for Security use</t>
  </si>
  <si>
    <t>Soda Used on 14th Jul 2023 for 16 Visitors</t>
  </si>
  <si>
    <t>20Ltrs Quirorine for Toilet Cleaning</t>
  </si>
  <si>
    <t>Traffic fines for RAC 331M (Godi will pay In 2 Instalments July&amp;Aug)</t>
  </si>
  <si>
    <t>Transport of Overalls from Kigali to Musha</t>
  </si>
  <si>
    <t>Wheel Spanner for TR1,TR2 and TR3</t>
  </si>
  <si>
    <t>Transport of Marine Board for Decline Project</t>
  </si>
  <si>
    <t>Travel for Accountant to Rutongo for 2 days and Driver 1 Day</t>
  </si>
  <si>
    <t>Perdium to ETI for 5 People</t>
  </si>
  <si>
    <t>Water cans for Stock And Environment use</t>
  </si>
  <si>
    <t>Consumables -Environment</t>
  </si>
  <si>
    <t>MIZERO Emmanuel</t>
  </si>
  <si>
    <t>Transport Of 110Bags of cement  for Monowinch and Upgradincg cons</t>
  </si>
  <si>
    <t>Perdium to Rutongor for Turasabimana (Security)</t>
  </si>
  <si>
    <t>Transport to check TR01 and TR03</t>
  </si>
  <si>
    <t>Oil seal for Upgrading  Shaking Table</t>
  </si>
  <si>
    <t>Perdium to ETI for Sebastian Dropping Accountant</t>
  </si>
  <si>
    <t>Transport of Wheelbarrows and Angle line from Kigali for Decline Project</t>
  </si>
  <si>
    <t>Travel Allowance for Accountant  for ICPAR Training at Rubavu</t>
  </si>
  <si>
    <t>2 Pcs of Craw bar for Decline Project use</t>
  </si>
  <si>
    <t xml:space="preserve">Transport of Rebar and Electrical Materials from Kigali for Decline Project </t>
  </si>
  <si>
    <t xml:space="preserve">Liberation day expenses </t>
  </si>
  <si>
    <t>Perdium for 7 People who went In traing of Mining Rescue</t>
  </si>
  <si>
    <t>Transport fromu Musha to Victoria for 2 Drivers</t>
  </si>
  <si>
    <t>Hydraulic Filter for EX 01</t>
  </si>
  <si>
    <t>Sales of old gumboots @150rwf *424kgs= 63,600Rwf</t>
  </si>
  <si>
    <t>Motocycle Spurk Plug RC 503Y (1 Pc)</t>
  </si>
  <si>
    <t>Transport for Hashim from Tanzania (Umuvanda)</t>
  </si>
  <si>
    <t>General Inspection for TR01 RAC 856</t>
  </si>
  <si>
    <t>General spares &amp; Maintenance- Excavator</t>
  </si>
  <si>
    <t xml:space="preserve">Drilling Pads Preparation in Umuvanda Project </t>
  </si>
  <si>
    <t>August 2023 Staff Communication Allowance</t>
  </si>
  <si>
    <t>Fuel for Hashim from Musha to Tanzania (Umuvanda Project)</t>
  </si>
  <si>
    <t>Reflector Paperbfor Truck 01</t>
  </si>
  <si>
    <t>Refund of paid fuel for RAC390 C</t>
  </si>
  <si>
    <t>Fuel - Light Vehicles</t>
  </si>
  <si>
    <t>RAYMOND Quee</t>
  </si>
  <si>
    <t>Food Alowance for Raymond in Aug 2023</t>
  </si>
  <si>
    <t>Meal - Teck Support</t>
  </si>
  <si>
    <t>Job In Rwanda Advert for Legal and Compliance Officer</t>
  </si>
  <si>
    <t>Petty cash top up for  August 2023</t>
  </si>
  <si>
    <t>Security Operation fund for August 2023</t>
  </si>
  <si>
    <t>Monthly food allowance for August 2023 (Decline Project)</t>
  </si>
  <si>
    <t>Offloading Gumboots</t>
  </si>
  <si>
    <t>Hammer Breaker for Decline Project</t>
  </si>
  <si>
    <t>Upgrading Wall Construction</t>
  </si>
  <si>
    <t>Minor Tools &amp; Eqipment-Processing</t>
  </si>
  <si>
    <t>Drinking water 8 Gallons for the camp</t>
  </si>
  <si>
    <t>Transport for the Security driver to Victoria</t>
  </si>
  <si>
    <t>Perdium for 2 Security drivers to Rutongo and Victoria</t>
  </si>
  <si>
    <t>Renovating Stock Shelf for 7 days</t>
  </si>
  <si>
    <t>Flower seeds for the Nursary Bed</t>
  </si>
  <si>
    <t>Vehivles Cleaning</t>
  </si>
  <si>
    <t>First aid Materials for August 2023</t>
  </si>
  <si>
    <t>Fixing woods for samples of Umuvanda Project</t>
  </si>
  <si>
    <t>Speed Governor certificate for RAC 856W and RAC 134 X</t>
  </si>
  <si>
    <t>Fan for the Stock Use</t>
  </si>
  <si>
    <t>Pipe Wrench spaner for Decline Use</t>
  </si>
  <si>
    <t>Perdium for Security driver ( Emmanuel) to Victoria for RAC 742 P Repair</t>
  </si>
  <si>
    <t>Traffic Fine for RAC 856W and RAC 134 X</t>
  </si>
  <si>
    <t>Technical Inspection for Truck RAC  856 W</t>
  </si>
  <si>
    <t>Padlock for Capboard for Tags &amp; Export book</t>
  </si>
  <si>
    <t xml:space="preserve">Visitors Meal for June 2023 47 People </t>
  </si>
  <si>
    <t xml:space="preserve">Visitors Meal for July 2023 126 People </t>
  </si>
  <si>
    <t>Cow's food we Pasture and Powder food</t>
  </si>
  <si>
    <t>Rerdium for security drivers ( Emmanuel &amp; Godi ) to Victoria</t>
  </si>
  <si>
    <t>Coffe, Milk and Water for the camp use</t>
  </si>
  <si>
    <t>Perdium for Supply chain team at Rutongo in training (3People)</t>
  </si>
  <si>
    <t>Fuel 20 Ltrs for Cynthia' s Car</t>
  </si>
  <si>
    <t>Crops compensation destroyed by tailings at Ntunga Tunnel</t>
  </si>
  <si>
    <t>Travel hotels</t>
  </si>
  <si>
    <t>luis Visa Application</t>
  </si>
  <si>
    <t>Food and communication allowance for Louis for July 2023</t>
  </si>
  <si>
    <t>One box of Milk for the Camp Use</t>
  </si>
  <si>
    <t>Petty cash top up for  September 2023</t>
  </si>
  <si>
    <t>Perdium for 2 Drivers Emmanuel&amp; Jonathan to Rutongo and Victoria</t>
  </si>
  <si>
    <t>Putting Shelf in the stock</t>
  </si>
  <si>
    <t>Tyres repair for Security car RAC 743 P</t>
  </si>
  <si>
    <t>Brushes for Drilling and Angle line Mashine for Engineering use</t>
  </si>
  <si>
    <t>Tyres repair for Motocycle RC 503 Y</t>
  </si>
  <si>
    <t>Unpacking the Samples (Umuvanda)</t>
  </si>
  <si>
    <t>Watering Cans for Environment Section</t>
  </si>
  <si>
    <t>Perdium for 2 Security drivers to Victoria for Vehicle Repair</t>
  </si>
  <si>
    <t>Grafting of Mangoes and Avocadoes seedling</t>
  </si>
  <si>
    <t>Trinity Metals Poster in GM's Office</t>
  </si>
  <si>
    <t>Medical bill for Security Guard who injured at Muhogoto</t>
  </si>
  <si>
    <t>Painting Truck  for Police Inspection</t>
  </si>
  <si>
    <t>Wheel alignment and reflector papers for Truck  RAC 856 W</t>
  </si>
  <si>
    <t>Perdium for Oligene to Eastinco (Rubavu)</t>
  </si>
  <si>
    <t>Transport of Cement from Rwamagana for Decline Project</t>
  </si>
  <si>
    <t>Fixing the oil Distributing Pipe for Shaking Table (Processig)</t>
  </si>
  <si>
    <t>Trye Repair for RAD 542 R</t>
  </si>
  <si>
    <t>1 Box Milk for the Camp</t>
  </si>
  <si>
    <t>Staff communication allowance for September  2023</t>
  </si>
  <si>
    <t xml:space="preserve">Visitors Meal for August 2023 122 People </t>
  </si>
  <si>
    <t xml:space="preserve">Trees,Flowers and Pots </t>
  </si>
  <si>
    <t>Transport of People to Fix Chairs</t>
  </si>
  <si>
    <t>V Belt for Upgrading Machines</t>
  </si>
  <si>
    <t>Perdium for Oligene and Sam Munguyiko to Rutongo</t>
  </si>
  <si>
    <t>Travel - Processing</t>
  </si>
  <si>
    <t>Cleaning of Vehicles</t>
  </si>
  <si>
    <t>Extra paint for Camp</t>
  </si>
  <si>
    <t>Environment Management&amp; Community</t>
  </si>
  <si>
    <t>Perdium for 2 Drivers to Victoria for Vehicle Repair</t>
  </si>
  <si>
    <t>Plumbing Materials to fix the camp house</t>
  </si>
  <si>
    <t>Offloading Samplesd at Airport</t>
  </si>
  <si>
    <t>Airport parking fees to take Samples</t>
  </si>
  <si>
    <t>First aid materials for September 2023</t>
  </si>
  <si>
    <t>Parking fees at airport</t>
  </si>
  <si>
    <t>Glue for fixing the Meeting Table</t>
  </si>
  <si>
    <t>8Pcs Front Bulbs for TR03</t>
  </si>
  <si>
    <t>General Inspection for TR0 RAC 134 X</t>
  </si>
  <si>
    <t>Transport of I Beam for Decline from Kigali to Musha</t>
  </si>
  <si>
    <t xml:space="preserve">Preparation of visitors on 11th and 12th September 2023 </t>
  </si>
  <si>
    <t>Firewell for Amina ( Mining Supervisor)</t>
  </si>
  <si>
    <t>Transport of construction Materials from Kigali to Musha for Decline Project</t>
  </si>
  <si>
    <t>Transport of Export Drums from Kigali to Musha</t>
  </si>
  <si>
    <t>Mucuti Bruno Leandre</t>
  </si>
  <si>
    <t>Scotch to be used in painting in Camp</t>
  </si>
  <si>
    <t>Drinking Water and Fanta For visitors</t>
  </si>
  <si>
    <t>Fuel for Cynthia</t>
  </si>
  <si>
    <t>Mineral water for the Board Visitors</t>
  </si>
  <si>
    <t>Two boxes of White Board Marker for Geology</t>
  </si>
  <si>
    <t>Consumablec - Teck Support</t>
  </si>
  <si>
    <t>Photohraphy Services for the two days of Board Members visit</t>
  </si>
  <si>
    <t>Food For Cow</t>
  </si>
  <si>
    <t>Drinking Water, Fanta Milk and Coffe For visitors</t>
  </si>
  <si>
    <t>Perdium to ETI in training</t>
  </si>
  <si>
    <t>Milk and Coffe for the camp</t>
  </si>
  <si>
    <t>Transport of Technician who came to put GPS online for RAC 856 W</t>
  </si>
  <si>
    <t>Manure and Rochet for Seedling in Nursery Bed</t>
  </si>
  <si>
    <t>Taking the Vehicle for washing bay (RAD 643H)</t>
  </si>
  <si>
    <t>Perdium for Cynthia and karangwa (Security Driver) To Rutongo</t>
  </si>
  <si>
    <t>Travel - Human Resource</t>
  </si>
  <si>
    <t>Reflector Paperbfor Truck 03</t>
  </si>
  <si>
    <t>SHEC Training Note books and Food for 33 People</t>
  </si>
  <si>
    <t>Mechanism for Ladies Toilets</t>
  </si>
  <si>
    <t>Tyre repair for RAF 471 V</t>
  </si>
  <si>
    <t>1 Pc of oil seal for SW01 Pepair</t>
  </si>
  <si>
    <t>1 Pc of fuel Cap for TR03</t>
  </si>
  <si>
    <t>Milk,Coffe and Water for the camp</t>
  </si>
  <si>
    <t>Perdium for drivers,Neza and Amina to Rutongo</t>
  </si>
  <si>
    <t>Buying Certificate for Truck RAC 856 W</t>
  </si>
  <si>
    <t>2 Mouses for the Stock use</t>
  </si>
  <si>
    <t>consumables - Stock</t>
  </si>
  <si>
    <t>2 Pcs of Diamond Cutting Disk for Decline use</t>
  </si>
  <si>
    <t>2 Strock oil for Chainsaw</t>
  </si>
  <si>
    <t>Cleaning TR03</t>
  </si>
  <si>
    <t>Traffic Fine for Truck RAC 134 X</t>
  </si>
  <si>
    <t>Transport of Driver from Victoria to Musha Site</t>
  </si>
  <si>
    <t>Prerdium for Rescue Team to Rutongo (7 People)</t>
  </si>
  <si>
    <t>Security Operation fund for Semptember 2023</t>
  </si>
  <si>
    <t>Transport of Technician assisted to repair broken community water Pipe</t>
  </si>
  <si>
    <t>to be recorded in sage for reconciliation</t>
  </si>
  <si>
    <t>Staff airtime for October 2023</t>
  </si>
  <si>
    <t>Monthly food allowance for October 2023 (Decline Project)</t>
  </si>
  <si>
    <t>General Inspection for Truck RAC 134 X</t>
  </si>
  <si>
    <t>Security Operation Fund for October 2023</t>
  </si>
  <si>
    <t>5 Register books for Musha Tunnel</t>
  </si>
  <si>
    <t>Drinking water and Milk for the Camp</t>
  </si>
  <si>
    <t>Transport of 150 bags of Cement for Decline from Rwamagana to the Site</t>
  </si>
  <si>
    <t>2 pcs of Filter for SW01 Service</t>
  </si>
  <si>
    <t>Wheel Alignment and Multi meter battery for TR03</t>
  </si>
  <si>
    <t>Cleaning Vehicles</t>
  </si>
  <si>
    <t>Meal for Visitors in Sepember 2023</t>
  </si>
  <si>
    <t>Perdium for the Team going visit other Mine</t>
  </si>
  <si>
    <t>Tyre repair and Gellte for TR03</t>
  </si>
  <si>
    <t>Airport parking Fees to pick up Consultant</t>
  </si>
  <si>
    <t>First aid Medicaments fees for October 2023</t>
  </si>
  <si>
    <t xml:space="preserve">4 pairs of Bed sheets for the Camp Visitors </t>
  </si>
  <si>
    <t>Groceries to host Senators</t>
  </si>
  <si>
    <t>Beer for Visitors Hosted in Camp</t>
  </si>
  <si>
    <t>Photograph on Senators Visit</t>
  </si>
  <si>
    <t>Tyre of wheelbarrows sor test</t>
  </si>
  <si>
    <t>Perdium to ETI for 2 Drivers</t>
  </si>
  <si>
    <t>Hakizimana Ibrahim</t>
  </si>
  <si>
    <t>Sales of Old Wheelbarrows @500Rwf*149Kgs=74,500RWF</t>
  </si>
  <si>
    <t>Petty cash top up for October 2023</t>
  </si>
  <si>
    <t>Repairing tyres for RAG 730 A and RAG 466 H</t>
  </si>
  <si>
    <t>Perdium of Cynthia to ETI In Meeting</t>
  </si>
  <si>
    <t>4 pcs of V-Belt for fixing processing crushers</t>
  </si>
  <si>
    <t>PCV03501</t>
  </si>
  <si>
    <t>PCV03502</t>
  </si>
  <si>
    <t>PCV03503</t>
  </si>
  <si>
    <t>PCV03504</t>
  </si>
  <si>
    <t>PCV03505</t>
  </si>
  <si>
    <t>PCV03506</t>
  </si>
  <si>
    <t>PCV03507</t>
  </si>
  <si>
    <t>PCV03508</t>
  </si>
  <si>
    <t>PCV03509</t>
  </si>
  <si>
    <t>PCV03510</t>
  </si>
  <si>
    <t>PCV03511</t>
  </si>
  <si>
    <t>PCV03512</t>
  </si>
  <si>
    <t>PCV03513</t>
  </si>
  <si>
    <t>PCV03514</t>
  </si>
  <si>
    <t>PCV03515</t>
  </si>
  <si>
    <t>PCV03516</t>
  </si>
  <si>
    <t>Groceries for Upgrading team for 7 Days of processingMaterials of Suco</t>
  </si>
  <si>
    <t>Fuel Paid for RAD 048 R( Went to Victoria with no fuel)</t>
  </si>
  <si>
    <t>transport tube rebar for umuvanda from Kigali</t>
  </si>
  <si>
    <t>Tyre repair for Bob cat 01 for Decline</t>
  </si>
  <si>
    <t>Tyre repair and Gellte for RAC 380 M</t>
  </si>
  <si>
    <t>One PC Of Magnet for Processing Use</t>
  </si>
  <si>
    <t>Pesticides for Plants</t>
  </si>
  <si>
    <t>Medical Treatment for Nyandwi Ignace who had Accident at work</t>
  </si>
  <si>
    <t>Technician helped to fix water pipe at Ntunga Drill pads Preparation</t>
  </si>
  <si>
    <t>Perdium to byumba  to collet wheelbarrows tyres</t>
  </si>
  <si>
    <t>Groceries,Milk and soft Drinks for the group did Mixing</t>
  </si>
  <si>
    <t>Fanta for visitors hosted in Camp</t>
  </si>
  <si>
    <t>Sales of Old Gumboots 811.5kgs@150rwf with WHT</t>
  </si>
  <si>
    <t>Fixing Water Tank for umuvanda that was Broken</t>
  </si>
  <si>
    <t>Groceries for Trinity Leadership Meeting on 24th October 2023</t>
  </si>
  <si>
    <t>Fixing  the wheelbarrow Tyre</t>
  </si>
  <si>
    <t>Jeremie NDAYIZEYE</t>
  </si>
  <si>
    <t>Ntunga and Musha Houses Renauvation</t>
  </si>
  <si>
    <t>Plumbing Materials for Umuvanda</t>
  </si>
  <si>
    <t>Groceries fruits and vegetables for Upgrading team for 7 days</t>
  </si>
  <si>
    <t>Coffe and Milk  for camp</t>
  </si>
  <si>
    <t>Measuring Tape ,mine and Porte Mine for Geology</t>
  </si>
  <si>
    <t>Supporting Drivers delivered Drilling Materials</t>
  </si>
  <si>
    <t>Ntunga House Fixing</t>
  </si>
  <si>
    <t>Perdium for 5 People to Rutongp in Meeting</t>
  </si>
  <si>
    <t>Perdium for Neza to attend Workshop at Musanze for 5 Days</t>
  </si>
  <si>
    <t>PCV03517</t>
  </si>
  <si>
    <t>PCV03518</t>
  </si>
  <si>
    <t>PCV03519</t>
  </si>
  <si>
    <t>PCV03520</t>
  </si>
  <si>
    <t>PCV03521</t>
  </si>
  <si>
    <t>PCV03522</t>
  </si>
  <si>
    <t>Airport Parking Fees  to Pick up Drilling Consultant</t>
  </si>
  <si>
    <t>Airport Parking to Drop  Drilling Consultant</t>
  </si>
  <si>
    <t>Drinking Water 11 Gallons</t>
  </si>
  <si>
    <t>PCV03523</t>
  </si>
  <si>
    <t>PCV03524</t>
  </si>
  <si>
    <t>PCV03525</t>
  </si>
  <si>
    <t>PCV03526</t>
  </si>
  <si>
    <t>Perdium for Seba and Claude to Gicumbi for Wheelbarrows tyres inspection</t>
  </si>
  <si>
    <t>coffe,Water and Milk for the camp use</t>
  </si>
  <si>
    <t>Ntunga House Renauvation for Umuvanda</t>
  </si>
  <si>
    <t>Perdium for Jeny to attend Workshop at Musanze for 5 Days</t>
  </si>
  <si>
    <t>NTAGISANIMANA Patrick</t>
  </si>
  <si>
    <t>Perdium for Safety team to ETI</t>
  </si>
  <si>
    <t>Travel - safety</t>
  </si>
  <si>
    <t>Security Operation Fund for November 2023</t>
  </si>
  <si>
    <t>Petty cash top up for November 2023</t>
  </si>
  <si>
    <t>Laptop Adaptors for Procurement and Finance</t>
  </si>
  <si>
    <t>Consumables - Finance-Procurement</t>
  </si>
  <si>
    <t>PCV03527</t>
  </si>
  <si>
    <t>PCV03528</t>
  </si>
  <si>
    <t>PCV03529</t>
  </si>
  <si>
    <t>PCV03530</t>
  </si>
  <si>
    <t>PCV03531</t>
  </si>
  <si>
    <t>PCV03532</t>
  </si>
  <si>
    <t>PCV03533</t>
  </si>
  <si>
    <t>PCV03534</t>
  </si>
  <si>
    <t>PCV03535</t>
  </si>
  <si>
    <t>PCV03536</t>
  </si>
  <si>
    <t>PCV03537</t>
  </si>
  <si>
    <t>PCV03538</t>
  </si>
  <si>
    <t>PCV03539</t>
  </si>
  <si>
    <t>Laptop Adaptor for Engineering</t>
  </si>
  <si>
    <t>Perdium for Oligene to West Province for final assessment of yellow Machine</t>
  </si>
  <si>
    <t xml:space="preserve">20 Fantas for Visitors </t>
  </si>
  <si>
    <t>Transport of Cores for Umuvanda Project</t>
  </si>
  <si>
    <t>Milk and Coffe fo Visitors</t>
  </si>
  <si>
    <t>Medical Treatment for Patrick who was Injured at work</t>
  </si>
  <si>
    <t>10 Ltrs of Petrol to be used for Suply of Water for Umuvanda</t>
  </si>
  <si>
    <t>Transport of Cement for Decline From Rwamagana</t>
  </si>
  <si>
    <t>Monthly food Allowance for Nov 2023</t>
  </si>
  <si>
    <t>PCV03540</t>
  </si>
  <si>
    <t>PCV03541</t>
  </si>
  <si>
    <t>PCV03542</t>
  </si>
  <si>
    <t>PCV03543</t>
  </si>
  <si>
    <t>PCV03544</t>
  </si>
  <si>
    <t>PCV03545</t>
  </si>
  <si>
    <t>PCV03546</t>
  </si>
  <si>
    <t>PCV03547</t>
  </si>
  <si>
    <t>PCV03548</t>
  </si>
  <si>
    <t>PCV03549</t>
  </si>
  <si>
    <t>PCV03550</t>
  </si>
  <si>
    <t>PCV03551</t>
  </si>
  <si>
    <t>PCV03552</t>
  </si>
  <si>
    <t>PCV03553</t>
  </si>
  <si>
    <t>Airtport parking fees for Drilling Expert</t>
  </si>
  <si>
    <t>Tyres repair for RAC 743 P</t>
  </si>
  <si>
    <t>Airport Parking Fees for Water Expert</t>
  </si>
  <si>
    <t>environment Management</t>
  </si>
  <si>
    <t>Transport of PPE from Dubai port to Musha</t>
  </si>
  <si>
    <t>Transport of H-Beams,Hollow Section for Decline from Kigali to Musha</t>
  </si>
  <si>
    <t>Groceries for Upgrading team for 7 Days of processing Materials of Suco</t>
  </si>
  <si>
    <t>Farewel for Cynthia (HR)</t>
  </si>
  <si>
    <t>Hingers and Window Locks for Umuvanda</t>
  </si>
  <si>
    <t>no ebm yet</t>
  </si>
  <si>
    <t>Visitors hosted in Camp In Octover 2023</t>
  </si>
  <si>
    <t>Transport of Sample Shoes for Football Team</t>
  </si>
  <si>
    <t>Coffe,Milk and Water for the camp</t>
  </si>
  <si>
    <t>First aid Materials for November 2023</t>
  </si>
  <si>
    <t>Note books for Geologist Training</t>
  </si>
  <si>
    <t>PCV03554</t>
  </si>
  <si>
    <t>PCV03555</t>
  </si>
  <si>
    <t>PCV03556</t>
  </si>
  <si>
    <t>PCV03557</t>
  </si>
  <si>
    <t>PCV03558</t>
  </si>
  <si>
    <t>PCV03559</t>
  </si>
  <si>
    <t>PCV03560</t>
  </si>
  <si>
    <t>PCV03561</t>
  </si>
  <si>
    <t>PCV03562</t>
  </si>
  <si>
    <t>PCV03563</t>
  </si>
  <si>
    <t>PCV03564</t>
  </si>
  <si>
    <t>Due and Steel Mench for Decline office Construction</t>
  </si>
  <si>
    <t>Transport of 210 bags of Cement from Rwamagana to Musha ( Store)</t>
  </si>
  <si>
    <t>Airport parking fees fo bring the Expert at airport</t>
  </si>
  <si>
    <t>Repair of Bobcat Tyres</t>
  </si>
  <si>
    <t>ISHIMWE Benjamin</t>
  </si>
  <si>
    <t>Manure for Flowers Plantation</t>
  </si>
  <si>
    <t>Compensation of Damaged crops by Drilling</t>
  </si>
  <si>
    <t>Diesel for Umuvanda 100Ltrs @1662Rwf</t>
  </si>
  <si>
    <t>Belt for Land Cruiser Repair RAD 841G</t>
  </si>
  <si>
    <t>Coffee and Milk  for the Camp</t>
  </si>
  <si>
    <t>PCV03565</t>
  </si>
  <si>
    <t>PCV03566</t>
  </si>
  <si>
    <t>PCV03567</t>
  </si>
  <si>
    <t>10 Tyres repair for RAG 466H and RAC 743P</t>
  </si>
  <si>
    <t>PCV03568</t>
  </si>
  <si>
    <t>PCV03569</t>
  </si>
  <si>
    <t>PCV03570</t>
  </si>
  <si>
    <t>PCV03571</t>
  </si>
  <si>
    <t>PCV03572</t>
  </si>
  <si>
    <t>PCV03573</t>
  </si>
  <si>
    <t>PCV03574</t>
  </si>
  <si>
    <t>PCV03575</t>
  </si>
  <si>
    <t>PCV03576</t>
  </si>
  <si>
    <t>PCV03577</t>
  </si>
  <si>
    <t>PCV03578</t>
  </si>
  <si>
    <t>PCV03579</t>
  </si>
  <si>
    <t>NDAYISABA Adolphe</t>
  </si>
  <si>
    <t>Medical Treatment for Mugisha Samuel who Enjured at Tunnel</t>
  </si>
  <si>
    <t>PCV03580</t>
  </si>
  <si>
    <t>PCV03581</t>
  </si>
  <si>
    <t>PCV03582</t>
  </si>
  <si>
    <t>PCV03583</t>
  </si>
  <si>
    <t>PCV03584</t>
  </si>
  <si>
    <t>PCV03585</t>
  </si>
  <si>
    <t>PCV03586</t>
  </si>
  <si>
    <t>PCV03587</t>
  </si>
  <si>
    <t>PCV03588</t>
  </si>
  <si>
    <t>PCV03589</t>
  </si>
  <si>
    <t>PCV03590</t>
  </si>
  <si>
    <t>PCV03591</t>
  </si>
  <si>
    <t>Cleaning Materials for Heza Decline</t>
  </si>
  <si>
    <t>Drinking water for the camp use</t>
  </si>
  <si>
    <t>Musha Expert's house Renauvation</t>
  </si>
  <si>
    <t>PUO2 Welding</t>
  </si>
  <si>
    <t>Aluminium Brade To be used at Decline Construction</t>
  </si>
  <si>
    <t>Perdium for Jeny to attend Workshop at Musanze for 2 Days</t>
  </si>
  <si>
    <t>Drinks on Decline and Umuvanda Launch</t>
  </si>
  <si>
    <t>white Parmanent Markers</t>
  </si>
  <si>
    <t>New times and Igihe News Coverage on Decline Launch</t>
  </si>
  <si>
    <t>Transport of umuvanda Materials from Kigali</t>
  </si>
  <si>
    <t>Cutting Machine to provide water (Umuvanda)</t>
  </si>
  <si>
    <t>Perdium for Oligene to Rutsiro for Excavator Repair (2day)</t>
  </si>
  <si>
    <t>Medical Treatment for Mugisha Samuel who Enjured at Heza Decline</t>
  </si>
  <si>
    <t>6 Padlocks for Water Boreholes</t>
  </si>
  <si>
    <t>PCV03592</t>
  </si>
  <si>
    <t>PCV03593</t>
  </si>
  <si>
    <t>PCV03594</t>
  </si>
  <si>
    <t>PCV03595</t>
  </si>
  <si>
    <t>PCV03596</t>
  </si>
  <si>
    <t>PCV03597</t>
  </si>
  <si>
    <t>PCV03598</t>
  </si>
  <si>
    <t>PCV03599</t>
  </si>
  <si>
    <t>PCV03600</t>
  </si>
  <si>
    <t>PCV03601</t>
  </si>
  <si>
    <t>PCV03602</t>
  </si>
  <si>
    <t>PCV03603</t>
  </si>
  <si>
    <t>PCV03604</t>
  </si>
  <si>
    <t>PCV03605</t>
  </si>
  <si>
    <t>PCV03606</t>
  </si>
  <si>
    <t>Staff airtime for November 2023</t>
  </si>
  <si>
    <t>Medical Treatment for Patrick who was Injured at Decline</t>
  </si>
  <si>
    <t>Chain for Hunging Lights at Umuvanda Preparation Area</t>
  </si>
  <si>
    <t>Entertainment -Camp &amp; Admin</t>
  </si>
  <si>
    <t>Pannels Preparation on Decline &amp;Drilling Launch</t>
  </si>
  <si>
    <t>Medical Treatment for Mugisha Samuel who Enjured at Decline</t>
  </si>
  <si>
    <t>Cleaning Tissues for Decline &amp;Umuvanda Launch</t>
  </si>
  <si>
    <t>Landcruiser spares</t>
  </si>
  <si>
    <t>Sono on Decline Drilling Launch</t>
  </si>
  <si>
    <t>Cameraman on Drilling&amp; Decline Launch</t>
  </si>
  <si>
    <t>Compactor operator for Decline and Drilling Launch</t>
  </si>
  <si>
    <t xml:space="preserve"> Notebooks for Security Training</t>
  </si>
  <si>
    <t>Staff airtime for December 2023</t>
  </si>
  <si>
    <t>Security Operation Fund for December 2023</t>
  </si>
  <si>
    <t>Luis Botha</t>
  </si>
  <si>
    <t>Monthly Food allowance for Louis (Decline Manager)</t>
  </si>
  <si>
    <t>November 2023 Visitors Meal ( 168 Visitors)</t>
  </si>
  <si>
    <t>Petty cash top up for December 2023</t>
  </si>
  <si>
    <t>Bobcat Repair for Decline use</t>
  </si>
  <si>
    <t>Tyres repair for Land Cruiser</t>
  </si>
  <si>
    <t>Ntagerura Elias</t>
  </si>
  <si>
    <t>First aid Materials for December 2023</t>
  </si>
  <si>
    <t>Travel Alowances for People attended Mining Week</t>
  </si>
  <si>
    <t>PCV03607</t>
  </si>
  <si>
    <t>PCV03608</t>
  </si>
  <si>
    <t>PCV03609</t>
  </si>
  <si>
    <t>PCV03610</t>
  </si>
  <si>
    <t>PCV03611</t>
  </si>
  <si>
    <t>PCV03612</t>
  </si>
  <si>
    <t>PCV03613</t>
  </si>
  <si>
    <t>PCV03614</t>
  </si>
  <si>
    <t>PCV03615</t>
  </si>
  <si>
    <t>PCV03616</t>
  </si>
  <si>
    <t>PCV03617</t>
  </si>
  <si>
    <t>Money for Service Kit of SWO1</t>
  </si>
  <si>
    <t>2 Company's Stamp</t>
  </si>
  <si>
    <t>Tyres repair for Truck and Bob cat</t>
  </si>
  <si>
    <t>Cook Overall for the camp Cook</t>
  </si>
  <si>
    <t>Spares for PUO2</t>
  </si>
  <si>
    <t>Travel Alowwance for Finance Team attended BDO Workshop in Kigali</t>
  </si>
  <si>
    <t xml:space="preserve">White Markers for Geology </t>
  </si>
  <si>
    <t>PCV03618</t>
  </si>
  <si>
    <t>PCV03619</t>
  </si>
  <si>
    <t>PCV03620</t>
  </si>
  <si>
    <t>PCV03621</t>
  </si>
  <si>
    <t>PCV03622</t>
  </si>
  <si>
    <t>PCV03623</t>
  </si>
  <si>
    <t>PCV03624</t>
  </si>
  <si>
    <t>PCV03625</t>
  </si>
  <si>
    <t>PCV03626</t>
  </si>
  <si>
    <t>PCV03627</t>
  </si>
  <si>
    <t>PCV03628</t>
  </si>
  <si>
    <t>PCV03629</t>
  </si>
  <si>
    <t>PCV03630</t>
  </si>
  <si>
    <t>PCV03631</t>
  </si>
  <si>
    <t>PCV03632</t>
  </si>
  <si>
    <t>PCV03633</t>
  </si>
  <si>
    <t>PCV03634</t>
  </si>
  <si>
    <t>PCV03635</t>
  </si>
  <si>
    <t>PCV03636</t>
  </si>
  <si>
    <t>PCV03637</t>
  </si>
  <si>
    <t>PCV03638</t>
  </si>
  <si>
    <t>PCV03639</t>
  </si>
  <si>
    <t>PCV03640</t>
  </si>
  <si>
    <t>PCV03641</t>
  </si>
  <si>
    <t>PCV03642</t>
  </si>
  <si>
    <t>Transport of IT from Remera to Nyakabingo</t>
  </si>
  <si>
    <t>3 Notebooks for Security Guards in Training</t>
  </si>
  <si>
    <t>Gasket Markers for FEL 02</t>
  </si>
  <si>
    <t>Quiroline for Musha Toilets</t>
  </si>
  <si>
    <t xml:space="preserve">Fanta for Visitors 8 People </t>
  </si>
  <si>
    <t>Medical Fees for Patrick who enjured  at Decline</t>
  </si>
  <si>
    <t xml:space="preserve">Polytheme Sample Big Bags </t>
  </si>
  <si>
    <t>PUO2 Spares</t>
  </si>
  <si>
    <t>Umuvanda Samples Offloading</t>
  </si>
  <si>
    <t>Medical Treatment for Patrick who enjured at Decline</t>
  </si>
  <si>
    <t>Airport Parking on Delivery of Umuvanda Samples</t>
  </si>
  <si>
    <t>Facility on Export of Umuvanda Samples at Airport</t>
  </si>
  <si>
    <t>4 Register books and Taples for Security</t>
  </si>
  <si>
    <t>SW01 Battery</t>
  </si>
  <si>
    <t>NYAMINANI Fils</t>
  </si>
  <si>
    <t>Diamond Cutting disk for Decline</t>
  </si>
  <si>
    <t>Coffe and Drinking water 9 Gallons</t>
  </si>
  <si>
    <t>Drill pad 3 Preparation for Umuvanda</t>
  </si>
  <si>
    <t>Door Handle for the office</t>
  </si>
  <si>
    <t>Tyre Niple for Wheelbarrow</t>
  </si>
  <si>
    <t>Nipples for Wheelbarrows tyres</t>
  </si>
  <si>
    <t>Tyre repair for Security Car</t>
  </si>
  <si>
    <t>Parking fees for Raymond ( Umuvanda)</t>
  </si>
  <si>
    <t>PCV03643</t>
  </si>
  <si>
    <t>PCV03644</t>
  </si>
  <si>
    <t>PCV03645</t>
  </si>
  <si>
    <t>PCV03646</t>
  </si>
  <si>
    <t>PCV03647</t>
  </si>
  <si>
    <t>PCV03648</t>
  </si>
  <si>
    <t>PCV03649</t>
  </si>
  <si>
    <t>PCV03650</t>
  </si>
  <si>
    <t>PCV03651</t>
  </si>
  <si>
    <t>sound System on End Year 2023 Celebration</t>
  </si>
  <si>
    <t>Transport of of drinks on End year Celebration</t>
  </si>
  <si>
    <t>Buying Crates of Amstel to be used on End year Celebration</t>
  </si>
  <si>
    <t>PCV03652</t>
  </si>
  <si>
    <t>PCV03653</t>
  </si>
  <si>
    <t>PCV03654</t>
  </si>
  <si>
    <t>PCV03655</t>
  </si>
  <si>
    <t>PCV03656</t>
  </si>
  <si>
    <t>PCV03657</t>
  </si>
  <si>
    <t>PCV03658</t>
  </si>
  <si>
    <t>PCV03659</t>
  </si>
  <si>
    <t xml:space="preserve">December Food Allowance for Raymond </t>
  </si>
  <si>
    <t>Payment of Bottle missing during Decline Launch</t>
  </si>
  <si>
    <t>BALANCE AS OF DEC 31, 2023</t>
  </si>
  <si>
    <t>PCV03660</t>
  </si>
  <si>
    <t>Refund of paid fuel for RAD 518 N</t>
  </si>
  <si>
    <t>Energy consumed by Trinity Musha to Abital Ltd from 11th Nov to 20th Dec 2023</t>
  </si>
  <si>
    <t>Staff airtime for January 2024</t>
  </si>
  <si>
    <t>Visitors Meal In December 2023</t>
  </si>
  <si>
    <t>Petty cash top up for January 2024</t>
  </si>
  <si>
    <t>PD3 Water Swamp preparation for Umuvanda</t>
  </si>
  <si>
    <t>Small Meters to be used at Umuvanda Drilling</t>
  </si>
  <si>
    <t>Airport parking  fees for collection of Drilling Materials</t>
  </si>
  <si>
    <t>Spares for SW01</t>
  </si>
  <si>
    <t>Louis Botha</t>
  </si>
  <si>
    <t>Ntabana Valens</t>
  </si>
  <si>
    <t>Refund of paid fine</t>
  </si>
  <si>
    <t>Petrol to be used in umuvanda(15L)</t>
  </si>
  <si>
    <t>Relocation allowance of Mine Supervisor(Heza Decline)</t>
  </si>
  <si>
    <t>Airport parking  fees for Raymond</t>
  </si>
  <si>
    <t>MUTESI Aminah</t>
  </si>
  <si>
    <t>Money for repairing tyres for RAC 380M&amp;RAD 042R</t>
  </si>
  <si>
    <t>Oligene</t>
  </si>
  <si>
    <t>Money for Motocycle tyre repair (RC 503Y)</t>
  </si>
  <si>
    <t>Petrol to be used in umuvanda(10L)</t>
  </si>
  <si>
    <t>PCV03661</t>
  </si>
  <si>
    <t>PCV03662</t>
  </si>
  <si>
    <t>PCV03663</t>
  </si>
  <si>
    <t>PCV03664</t>
  </si>
  <si>
    <t>PCV03665</t>
  </si>
  <si>
    <t>Seeds to plant in the garden for camp</t>
  </si>
  <si>
    <t>Money for 1pc of Magnet for processing</t>
  </si>
  <si>
    <t>Fuel of cutting Glass at the camp (10L)</t>
  </si>
  <si>
    <t>Araldite to use on fel 02</t>
  </si>
  <si>
    <t>Money for repair of seat for SW 01</t>
  </si>
  <si>
    <t>PCV03666</t>
  </si>
  <si>
    <t>PCV03667</t>
  </si>
  <si>
    <t>PCV03668</t>
  </si>
  <si>
    <t>PCV03669</t>
  </si>
  <si>
    <t>PCV03670</t>
  </si>
  <si>
    <t>Hashim transport</t>
  </si>
  <si>
    <t>Mizero Emmanuel</t>
  </si>
  <si>
    <t>Medical fees for Patrick HABARUREMA (Decline)</t>
  </si>
  <si>
    <t>Money for 1pc of piston ring Compressor to Fix FEL 02</t>
  </si>
  <si>
    <t>Operational Fund for January 2024</t>
  </si>
  <si>
    <t>Money to Buy fuel (10L) for Slashing the Camp</t>
  </si>
  <si>
    <t>Drinking Water and Coffe for the Camp</t>
  </si>
  <si>
    <t>Powder Soap for Vehicles Cleaning</t>
  </si>
  <si>
    <t>Buying plumbing material for Fixing Exparts House</t>
  </si>
  <si>
    <t>PCV03671</t>
  </si>
  <si>
    <t>PCV03672</t>
  </si>
  <si>
    <t>PCV03673</t>
  </si>
  <si>
    <t>PCV03674</t>
  </si>
  <si>
    <t>PCV03675</t>
  </si>
  <si>
    <t>PCV03676</t>
  </si>
  <si>
    <t>PCV03677</t>
  </si>
  <si>
    <t>PCV03678</t>
  </si>
  <si>
    <t>PCV03679</t>
  </si>
  <si>
    <t>PCV03680</t>
  </si>
  <si>
    <t>Transport of I-Beams From Kigali for Decline</t>
  </si>
  <si>
    <t>Transport of Tiles for Experts House Renovation From Kigali</t>
  </si>
  <si>
    <t>PD3 Water Swamp preparation for Umuvanda &amp;Preparing Geology Store</t>
  </si>
  <si>
    <t>Monthly food Allowance for Jan 2024</t>
  </si>
  <si>
    <t>PCV03681</t>
  </si>
  <si>
    <t>PCV03682</t>
  </si>
  <si>
    <t>PCV03683</t>
  </si>
  <si>
    <t>PCV03684</t>
  </si>
  <si>
    <t>PCV03685</t>
  </si>
  <si>
    <t>PCV03686</t>
  </si>
  <si>
    <t>PCV03687</t>
  </si>
  <si>
    <t>PCV03688</t>
  </si>
  <si>
    <t>PCV03689</t>
  </si>
  <si>
    <t>PCV03690</t>
  </si>
  <si>
    <t>PCV03691</t>
  </si>
  <si>
    <t>PCV03692</t>
  </si>
  <si>
    <t>PCV03693</t>
  </si>
  <si>
    <t>PCV03694</t>
  </si>
  <si>
    <t>PCV03695</t>
  </si>
  <si>
    <t>PCV03696</t>
  </si>
  <si>
    <t>Musha Camp Renouvation</t>
  </si>
  <si>
    <t>Hydrolic Acid for Tiles Cleaning in nthe camp</t>
  </si>
  <si>
    <t>Car Wash Services</t>
  </si>
  <si>
    <t>Brake Pads for SW01 Repair</t>
  </si>
  <si>
    <t>Camp Cleaning ( Cutting Glasses)</t>
  </si>
  <si>
    <t>NIYIGENA Oligene</t>
  </si>
  <si>
    <t>Repair Battery Terminals for FEL 02</t>
  </si>
  <si>
    <t>Laptop Bag For Finance Manager</t>
  </si>
  <si>
    <t>consumables - Finance</t>
  </si>
  <si>
    <t>Repairing Tyres for RAC 380M (Security)</t>
  </si>
  <si>
    <t>Cleaning and Arranging Items In the Store</t>
  </si>
  <si>
    <t>consumables - Store</t>
  </si>
  <si>
    <t>PCV03697</t>
  </si>
  <si>
    <t>PCV03698</t>
  </si>
  <si>
    <t>Drinking water fof Visitors</t>
  </si>
  <si>
    <t>Retired Employees Ceremony and Apreciation</t>
  </si>
  <si>
    <t>consumables - HR</t>
  </si>
  <si>
    <t>Tyres Repair for TR03</t>
  </si>
  <si>
    <t>General spares &amp; Maintenance- Tuck</t>
  </si>
  <si>
    <t>PCV03699</t>
  </si>
  <si>
    <t>PCV03700</t>
  </si>
  <si>
    <t>RMB Samples Dispatch Approvals</t>
  </si>
  <si>
    <t>Charger for Processing Laptop</t>
  </si>
  <si>
    <t>Preparation of Walkdown by Cleaning The Camp for 1 Week</t>
  </si>
  <si>
    <t>Company Event</t>
  </si>
  <si>
    <t>Travel Alowances for Oligene spent Night at ETI</t>
  </si>
  <si>
    <t>Travel - Worksop</t>
  </si>
  <si>
    <t>PCV03701</t>
  </si>
  <si>
    <t>PCV03702</t>
  </si>
  <si>
    <t>General Inspection for RAD 841G</t>
  </si>
  <si>
    <t>PCV03703</t>
  </si>
  <si>
    <t>PCV03704</t>
  </si>
  <si>
    <t>PCV03705</t>
  </si>
  <si>
    <t>PCV03706</t>
  </si>
  <si>
    <t>PD6 Preparation for Umuvanda</t>
  </si>
  <si>
    <t>PCV03707</t>
  </si>
  <si>
    <t>PCV03708</t>
  </si>
  <si>
    <t>PCV03709</t>
  </si>
  <si>
    <t>PCV03710</t>
  </si>
  <si>
    <t>PCV03711</t>
  </si>
  <si>
    <t>PCV03712</t>
  </si>
  <si>
    <t>PCV03713</t>
  </si>
  <si>
    <t>PCV03714</t>
  </si>
  <si>
    <t>PCV03715</t>
  </si>
  <si>
    <t>PCV03716</t>
  </si>
  <si>
    <t>PCV03717</t>
  </si>
  <si>
    <t>PCV03718</t>
  </si>
  <si>
    <t>PCV03719</t>
  </si>
  <si>
    <t>PCV03720</t>
  </si>
  <si>
    <t>PCV03721</t>
  </si>
  <si>
    <t>PCV03722</t>
  </si>
  <si>
    <t>PCV03723</t>
  </si>
  <si>
    <t>PCV03724</t>
  </si>
  <si>
    <t>PCV03725</t>
  </si>
  <si>
    <t>Cutting Disk for Decline</t>
  </si>
  <si>
    <t>Battery Terminals for Tr and Cilicone for FEL02</t>
  </si>
  <si>
    <t>Tyres Replacement for RAD 042R</t>
  </si>
  <si>
    <t>Flexible Pipe for FEL02</t>
  </si>
  <si>
    <t>Water And Milk for The Kitchen</t>
  </si>
  <si>
    <t>Tyre repair for Security Car RAD 471U</t>
  </si>
  <si>
    <t>Preparation of Walk Down Session ( Hosting Visitors)</t>
  </si>
  <si>
    <t>Facilitation on Geology Samples Chipping and Parking  fees</t>
  </si>
  <si>
    <t>Vehicle Chairs for PU02 (2 PCS)</t>
  </si>
  <si>
    <t>Transport of Branded T-Shirt from Kigali</t>
  </si>
  <si>
    <t>Travel Allowance for Daima for UK Exhibition</t>
  </si>
  <si>
    <t>Travel - tech Support</t>
  </si>
  <si>
    <t>PU02 General Inspection</t>
  </si>
  <si>
    <t>Repair of TR01 and TR03</t>
  </si>
  <si>
    <t>PU02 Repair ( Handle Brake)</t>
  </si>
  <si>
    <t>Transport of Jack Hammers and Spares from Kigali</t>
  </si>
  <si>
    <t>Drilling</t>
  </si>
  <si>
    <t xml:space="preserve">Travel Alowance for IT </t>
  </si>
  <si>
    <t>Coffe 2 Packets</t>
  </si>
  <si>
    <t>Travel- camp and admin</t>
  </si>
  <si>
    <t>Drinking Water</t>
  </si>
  <si>
    <t>SIBOMANA Abas</t>
  </si>
  <si>
    <t>Medical fees for Abas (Security)</t>
  </si>
  <si>
    <t>Fuel for RAD 042R</t>
  </si>
  <si>
    <t>PCV03726</t>
  </si>
  <si>
    <t>PCV03727</t>
  </si>
  <si>
    <t>PCV03728</t>
  </si>
  <si>
    <t>PCV03729</t>
  </si>
  <si>
    <t>PCV03730</t>
  </si>
  <si>
    <t>PCV03731</t>
  </si>
  <si>
    <t>PCV03732</t>
  </si>
  <si>
    <t>PCV03733</t>
  </si>
  <si>
    <t>Communication Allowance for February 2024</t>
  </si>
  <si>
    <t>Emergency Fund (February)</t>
  </si>
  <si>
    <t>Money for Retreat Event</t>
  </si>
  <si>
    <t>coffe and Milk for the camp use</t>
  </si>
  <si>
    <t>PCV03734</t>
  </si>
  <si>
    <t>PCV03735</t>
  </si>
  <si>
    <t>PCV03736</t>
  </si>
  <si>
    <t>PCV03737</t>
  </si>
  <si>
    <t>PCV03738</t>
  </si>
  <si>
    <t>PCV03739</t>
  </si>
  <si>
    <t>Money to buy spares for PU02</t>
  </si>
  <si>
    <t xml:space="preserve">First Aid Materials Fees </t>
  </si>
  <si>
    <t>Money for General Inspection RAC 288S</t>
  </si>
  <si>
    <t>NDAYIZEYE Jeremie</t>
  </si>
  <si>
    <t>Money for Electricity usage at Ntunga site to support Mining Activities</t>
  </si>
  <si>
    <t xml:space="preserve">Money for Paying Electricity used at Musha Expert's house </t>
  </si>
  <si>
    <t>PCV03740</t>
  </si>
  <si>
    <t>PCV03741</t>
  </si>
  <si>
    <t>Money for Visitors we had in January</t>
  </si>
  <si>
    <t>PCV03742</t>
  </si>
  <si>
    <t>PCV03743</t>
  </si>
  <si>
    <t>Monthly food Allowance for February 2024</t>
  </si>
  <si>
    <t>Security Operational Fund for February 2024</t>
  </si>
  <si>
    <t>Mission Fees For Patrick in Safety Training (Kigali)</t>
  </si>
  <si>
    <t>Travel- Safety</t>
  </si>
  <si>
    <t>Pouring basement concrete of kitchen at Musha Tunnel</t>
  </si>
  <si>
    <t>Petty cash top up for February 2024</t>
  </si>
  <si>
    <t>PCV03744</t>
  </si>
  <si>
    <t>PCV03745</t>
  </si>
  <si>
    <t>PCV03746</t>
  </si>
  <si>
    <t>PCV03747</t>
  </si>
  <si>
    <t>PCV03748</t>
  </si>
  <si>
    <t>PCV03749</t>
  </si>
  <si>
    <t>PCV03750</t>
  </si>
  <si>
    <t>PCV03751</t>
  </si>
  <si>
    <t>Tyres Repair for RAD 923Q 6Pcs</t>
  </si>
  <si>
    <t>Airport Parking fees for Visitors (Water Balance)</t>
  </si>
  <si>
    <t>Consumables- Environmental</t>
  </si>
  <si>
    <t>Travel Allowance for Sebastian to Gatsibo District</t>
  </si>
  <si>
    <t>Travel- suply Chain</t>
  </si>
  <si>
    <t>NDAWURA Francis</t>
  </si>
  <si>
    <t>Self Drill Screw and Plastic Wall Plugs for Ceiling at Experts House</t>
  </si>
  <si>
    <t>emergency Rescue &amp; medical costs-Health &amp; Seafety</t>
  </si>
  <si>
    <t>emergency Rescue &amp; medical costs-Security</t>
  </si>
  <si>
    <t>Emergency Fund (February Additional)</t>
  </si>
  <si>
    <t>PCV03752</t>
  </si>
  <si>
    <t>PCV03753</t>
  </si>
  <si>
    <t>PCV03754</t>
  </si>
  <si>
    <t>PCV03755</t>
  </si>
  <si>
    <t>PCV03756</t>
  </si>
  <si>
    <t>PCV03757</t>
  </si>
  <si>
    <t>PCV03758</t>
  </si>
  <si>
    <t>PCV03759</t>
  </si>
  <si>
    <t>PCV03760</t>
  </si>
  <si>
    <t>PCV03761</t>
  </si>
  <si>
    <t>PCV03762</t>
  </si>
  <si>
    <t>PCV03763</t>
  </si>
  <si>
    <t>PCV03764</t>
  </si>
  <si>
    <t>PCV03765</t>
  </si>
  <si>
    <t>PCV03766</t>
  </si>
  <si>
    <t>PCV03767</t>
  </si>
  <si>
    <t>PCV03768</t>
  </si>
  <si>
    <t>Transport from Victoria to Musha(Jonathan)</t>
  </si>
  <si>
    <t>Travel-Workshop</t>
  </si>
  <si>
    <t>Money to purchase 1pc of wheelbarrow for testing</t>
  </si>
  <si>
    <t>Consumables-Musha</t>
  </si>
  <si>
    <t>Money to buy Water, Coffe and Water for Camp use</t>
  </si>
  <si>
    <t>Travel Allowance for Jonathan on delivery of Wheelbarow</t>
  </si>
  <si>
    <t>Sample off loading and loading at RMB laboratory</t>
  </si>
  <si>
    <t>Transport fom Musha to Victoria(Abouba)</t>
  </si>
  <si>
    <t>Fanta used for Visitors</t>
  </si>
  <si>
    <t>consumables - Decline</t>
  </si>
  <si>
    <t>Mono Winch</t>
  </si>
  <si>
    <t>NKURUNZIZA Clever</t>
  </si>
  <si>
    <t>Furniture renovation of Musha Expert's House</t>
  </si>
  <si>
    <t>PCV03769</t>
  </si>
  <si>
    <t xml:space="preserve"> Water for the Comp use</t>
  </si>
  <si>
    <t>PCV03770</t>
  </si>
  <si>
    <t>PCV03771</t>
  </si>
  <si>
    <t>PCV03772</t>
  </si>
  <si>
    <t>PCV03773</t>
  </si>
  <si>
    <t>PCV03774</t>
  </si>
  <si>
    <t>PCV03775</t>
  </si>
  <si>
    <t>PCV03776</t>
  </si>
  <si>
    <t>PCV03777</t>
  </si>
  <si>
    <t>PCV03778</t>
  </si>
  <si>
    <t>TWAGIRAYEZU Noel</t>
  </si>
  <si>
    <t>Note book for recording daily operations</t>
  </si>
  <si>
    <t>NTIRUSHWA Robert</t>
  </si>
  <si>
    <t>Bed refubrishment of Musha Expert's House</t>
  </si>
  <si>
    <t>Cabin stick for open the truck tyres</t>
  </si>
  <si>
    <t>Travel-Supply chain</t>
  </si>
  <si>
    <t>TUMUSIFU Jonathan</t>
  </si>
  <si>
    <t>General spares &amp; Maintenance- Truck</t>
  </si>
  <si>
    <t>Travel Clearence for Sebastian</t>
  </si>
  <si>
    <t>Travel-Engineering</t>
  </si>
  <si>
    <t>Wheelbarrow Tyre</t>
  </si>
  <si>
    <t>Drinking Water for Visitors</t>
  </si>
  <si>
    <t>Drinks for Visitors</t>
  </si>
  <si>
    <t>Construction at Expert's House</t>
  </si>
  <si>
    <t xml:space="preserve"> Water Thank rent for Umuvanda Project</t>
  </si>
  <si>
    <t xml:space="preserve"> water spray pump for Decline</t>
  </si>
  <si>
    <t>coffe for the Camp use</t>
  </si>
  <si>
    <t xml:space="preserve"> Electricity at Ntunga Site</t>
  </si>
  <si>
    <t>Trafic Fine of Truck RAC 856W</t>
  </si>
  <si>
    <t>casting concrete for Monowinch</t>
  </si>
  <si>
    <t>Transport From Gahini Hospital to Musha (Patrick Decline)</t>
  </si>
  <si>
    <t>Schotches for Sample packing</t>
  </si>
  <si>
    <t>Empty Boxes to be used for sample packing</t>
  </si>
  <si>
    <t>Arport parking for Samples Export</t>
  </si>
  <si>
    <t>Travel Clearence for Jonathan</t>
  </si>
  <si>
    <t>White marker 2 box for Umuvanda</t>
  </si>
  <si>
    <t>PCV03779</t>
  </si>
  <si>
    <t>PCV03780</t>
  </si>
  <si>
    <t>PCV03781</t>
  </si>
  <si>
    <t>PCV03782</t>
  </si>
  <si>
    <t>PCV03783</t>
  </si>
  <si>
    <t>PCV03784</t>
  </si>
  <si>
    <t>PCV03785</t>
  </si>
  <si>
    <t>PCV03786</t>
  </si>
  <si>
    <t>PCV03787</t>
  </si>
  <si>
    <t>PCV03788</t>
  </si>
  <si>
    <t>Transport of Beams for Decline use</t>
  </si>
  <si>
    <t>Farwell of GM's Gifts</t>
  </si>
  <si>
    <t>Transport of Cement from Rwamagana to the Site</t>
  </si>
  <si>
    <t>Money for repairing vehicle RAD915G</t>
  </si>
  <si>
    <t>Casuals working in Coreshed</t>
  </si>
  <si>
    <t>Consumables-Tech Service</t>
  </si>
  <si>
    <t>Frame for GM</t>
  </si>
  <si>
    <t>Transport of Oxgen and Acytylen Gas From Kigali to the Site</t>
  </si>
  <si>
    <t>Consumables-Workshop</t>
  </si>
  <si>
    <t>PCV03789</t>
  </si>
  <si>
    <t xml:space="preserve"> Electricity usage at Ntunga site to support Mining Activities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</si>
</sst>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1" formatCode="_-* #,##0_-;\-* #,##0_-;_-* &quot;-&quot;_-;_-@_-"/>
    <numFmt numFmtId="43" formatCode="_-* #,##0.00_-;\-* #,##0.00_-;_-* &quot;-&quot;??_-;_-@_-"/>
    <numFmt numFmtId="164" formatCode="_-* #,##0.00\ _€_-;\-* #,##0.00\ _€_-;_-* &quot;-&quot;??\ _€_-;_-@_-"/>
    <numFmt numFmtId="165" formatCode="\P\C\V00000"/>
    <numFmt numFmtId="166" formatCode="_-* #,##0_-;\-* #,##0_-;_-* &quot;-&quot;??_-;_-@_-"/>
    <numFmt numFmtId="167" formatCode="_-* #,##0.000000000_-;\-* #,##0.000000000_-;_-* &quot;-&quot;??_-;_-@_-"/>
    <numFmt numFmtId="168" formatCode="dd\-mmm\-yyyy"/>
    <numFmt numFmtId="169" formatCode="_-[$RWF]\ * #,##0_-;\-[$RWF]\ * #,##0_-;_-[$RWF]\ * &quot;-&quot;_-;_-@_-"/>
    <numFmt numFmtId="170" formatCode="[$-409]dd\-mmm\-yy;@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8"/>
      <color theme="1"/>
      <name val="Arial Black"/>
      <family val="2"/>
    </font>
    <font>
      <b/>
      <sz val="16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Arial Black"/>
      <family val="2"/>
    </font>
    <font>
      <b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name val="Calibri"/>
      <family val="2"/>
      <scheme val="minor"/>
    </font>
    <font>
      <sz val="10"/>
      <name val="Arial"/>
      <family val="2"/>
    </font>
    <font>
      <sz val="11"/>
      <color rgb="FF444444"/>
      <name val="Arial"/>
      <family val="2"/>
    </font>
    <font>
      <u/>
      <sz val="11"/>
      <color theme="1"/>
      <name val="Calibri"/>
      <family val="2"/>
      <scheme val="minor"/>
    </font>
    <font>
      <sz val="9"/>
      <color rgb="FF000A1E"/>
      <name val="Arial"/>
      <family val="2"/>
    </font>
    <font>
      <b/>
      <sz val="10"/>
      <color theme="1"/>
      <name val="Calibri"/>
      <family val="2"/>
      <scheme val="minor"/>
    </font>
  </fonts>
  <fills count="4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>
      <alignment vertical="top"/>
    </xf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243">
    <xf numFmtId="0" fontId="0" fillId="0" borderId="0" xfId="0"/>
    <xf numFmtId="15" fontId="16" fillId="0" borderId="0" xfId="0" applyNumberFormat="1" applyFont="1" applyAlignment="1" applyProtection="1">
      <alignment horizontal="center" vertical="center" wrapText="1"/>
      <protection locked="0"/>
    </xf>
    <xf numFmtId="0" fontId="16" fillId="0" borderId="0" xfId="0" applyFont="1" applyAlignment="1" applyProtection="1">
      <alignment horizontal="center" vertical="center" wrapText="1"/>
      <protection locked="0"/>
    </xf>
    <xf numFmtId="15" fontId="0" fillId="0" borderId="0" xfId="0" applyNumberFormat="1" applyAlignment="1" applyProtection="1">
      <alignment horizontal="center"/>
      <protection locked="0"/>
    </xf>
    <xf numFmtId="0" fontId="0" fillId="0" borderId="0" xfId="0" applyProtection="1">
      <protection locked="0"/>
    </xf>
    <xf numFmtId="15" fontId="18" fillId="0" borderId="0" xfId="0" applyNumberFormat="1" applyFont="1" applyAlignment="1" applyProtection="1">
      <alignment horizontal="center"/>
      <protection locked="0"/>
    </xf>
    <xf numFmtId="0" fontId="18" fillId="0" borderId="0" xfId="0" applyFont="1" applyProtection="1">
      <protection locked="0"/>
    </xf>
    <xf numFmtId="0" fontId="18" fillId="0" borderId="0" xfId="0" applyFont="1"/>
    <xf numFmtId="0" fontId="18" fillId="0" borderId="0" xfId="0" applyFont="1" applyAlignment="1" applyProtection="1">
      <alignment horizontal="center"/>
      <protection locked="0"/>
    </xf>
    <xf numFmtId="165" fontId="16" fillId="0" borderId="0" xfId="0" applyNumberFormat="1" applyFont="1" applyAlignment="1">
      <alignment horizontal="center" vertical="center" wrapText="1"/>
    </xf>
    <xf numFmtId="165" fontId="18" fillId="0" borderId="0" xfId="0" applyNumberFormat="1" applyFont="1" applyAlignment="1">
      <alignment horizontal="center"/>
    </xf>
    <xf numFmtId="165" fontId="0" fillId="0" borderId="0" xfId="0" applyNumberFormat="1" applyAlignment="1">
      <alignment horizontal="center"/>
    </xf>
    <xf numFmtId="166" fontId="16" fillId="0" borderId="0" xfId="43" applyNumberFormat="1" applyFont="1" applyAlignment="1">
      <alignment horizontal="center" vertical="center" wrapText="1"/>
    </xf>
    <xf numFmtId="166" fontId="16" fillId="0" borderId="0" xfId="43" applyNumberFormat="1" applyFont="1" applyAlignment="1" applyProtection="1">
      <alignment horizontal="center" vertical="center" wrapText="1"/>
      <protection locked="0"/>
    </xf>
    <xf numFmtId="166" fontId="18" fillId="0" borderId="0" xfId="43" applyNumberFormat="1" applyFont="1"/>
    <xf numFmtId="166" fontId="18" fillId="0" borderId="0" xfId="43" applyNumberFormat="1" applyFont="1" applyProtection="1">
      <protection locked="0"/>
    </xf>
    <xf numFmtId="166" fontId="0" fillId="0" borderId="0" xfId="43" applyNumberFormat="1" applyFont="1"/>
    <xf numFmtId="166" fontId="0" fillId="0" borderId="0" xfId="43" applyNumberFormat="1" applyFont="1" applyProtection="1">
      <protection locked="0"/>
    </xf>
    <xf numFmtId="166" fontId="18" fillId="0" borderId="0" xfId="0" applyNumberFormat="1" applyFont="1" applyProtection="1">
      <protection locked="0"/>
    </xf>
    <xf numFmtId="0" fontId="18" fillId="33" borderId="0" xfId="0" applyFont="1" applyFill="1" applyProtection="1">
      <protection locked="0"/>
    </xf>
    <xf numFmtId="15" fontId="18" fillId="33" borderId="0" xfId="0" applyNumberFormat="1" applyFont="1" applyFill="1" applyAlignment="1" applyProtection="1">
      <alignment horizontal="center"/>
      <protection locked="0"/>
    </xf>
    <xf numFmtId="166" fontId="18" fillId="33" borderId="0" xfId="43" applyNumberFormat="1" applyFont="1" applyFill="1"/>
    <xf numFmtId="0" fontId="0" fillId="33" borderId="0" xfId="0" applyFill="1" applyProtection="1">
      <protection locked="0"/>
    </xf>
    <xf numFmtId="15" fontId="0" fillId="33" borderId="0" xfId="0" applyNumberFormat="1" applyFill="1" applyAlignment="1" applyProtection="1">
      <alignment horizontal="center"/>
      <protection locked="0"/>
    </xf>
    <xf numFmtId="166" fontId="0" fillId="33" borderId="0" xfId="43" applyNumberFormat="1" applyFont="1" applyFill="1"/>
    <xf numFmtId="166" fontId="18" fillId="34" borderId="0" xfId="43" applyNumberFormat="1" applyFont="1" applyFill="1" applyProtection="1">
      <protection locked="0"/>
    </xf>
    <xf numFmtId="166" fontId="0" fillId="34" borderId="0" xfId="43" applyNumberFormat="1" applyFont="1" applyFill="1" applyProtection="1">
      <protection locked="0"/>
    </xf>
    <xf numFmtId="166" fontId="19" fillId="35" borderId="0" xfId="43" applyNumberFormat="1" applyFont="1" applyFill="1"/>
    <xf numFmtId="0" fontId="18" fillId="0" borderId="0" xfId="0" applyFont="1" applyAlignment="1" applyProtection="1">
      <alignment wrapText="1"/>
      <protection locked="0"/>
    </xf>
    <xf numFmtId="0" fontId="18" fillId="33" borderId="0" xfId="0" applyFont="1" applyFill="1" applyAlignment="1" applyProtection="1">
      <alignment wrapText="1"/>
      <protection locked="0"/>
    </xf>
    <xf numFmtId="0" fontId="0" fillId="33" borderId="0" xfId="0" applyFill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166" fontId="18" fillId="0" borderId="0" xfId="43" applyNumberFormat="1" applyFont="1" applyAlignment="1">
      <alignment wrapText="1"/>
    </xf>
    <xf numFmtId="0" fontId="0" fillId="35" borderId="0" xfId="0" applyFill="1" applyAlignment="1" applyProtection="1">
      <alignment wrapText="1"/>
      <protection locked="0"/>
    </xf>
    <xf numFmtId="166" fontId="0" fillId="0" borderId="0" xfId="0" applyNumberFormat="1" applyAlignment="1" applyProtection="1">
      <alignment wrapText="1"/>
      <protection locked="0"/>
    </xf>
    <xf numFmtId="15" fontId="0" fillId="0" borderId="0" xfId="0" applyNumberFormat="1" applyFill="1" applyAlignment="1" applyProtection="1">
      <alignment horizontal="center"/>
      <protection locked="0"/>
    </xf>
    <xf numFmtId="165" fontId="0" fillId="0" borderId="0" xfId="0" applyNumberFormat="1" applyFill="1" applyAlignment="1">
      <alignment horizontal="center"/>
    </xf>
    <xf numFmtId="0" fontId="0" fillId="0" borderId="0" xfId="0" applyFill="1" applyProtection="1">
      <protection locked="0"/>
    </xf>
    <xf numFmtId="166" fontId="0" fillId="0" borderId="0" xfId="43" applyNumberFormat="1" applyFont="1" applyFill="1"/>
    <xf numFmtId="166" fontId="18" fillId="0" borderId="0" xfId="43" applyNumberFormat="1" applyFont="1" applyFill="1"/>
    <xf numFmtId="0" fontId="0" fillId="0" borderId="0" xfId="0" applyFill="1" applyAlignment="1" applyProtection="1">
      <alignment wrapText="1"/>
      <protection locked="0"/>
    </xf>
    <xf numFmtId="0" fontId="18" fillId="0" borderId="0" xfId="0" applyFont="1" applyFill="1" applyProtection="1">
      <protection locked="0"/>
    </xf>
    <xf numFmtId="166" fontId="18" fillId="0" borderId="0" xfId="0" applyNumberFormat="1" applyFont="1" applyFill="1" applyProtection="1">
      <protection locked="0"/>
    </xf>
    <xf numFmtId="0" fontId="19" fillId="0" borderId="0" xfId="0" applyFont="1" applyFill="1" applyAlignment="1" applyProtection="1">
      <alignment horizontal="center" vertical="center" wrapText="1"/>
      <protection locked="0"/>
    </xf>
    <xf numFmtId="0" fontId="18" fillId="36" borderId="0" xfId="0" applyFont="1" applyFill="1" applyProtection="1">
      <protection locked="0"/>
    </xf>
    <xf numFmtId="166" fontId="0" fillId="34" borderId="0" xfId="43" applyNumberFormat="1" applyFont="1" applyFill="1"/>
    <xf numFmtId="166" fontId="0" fillId="0" borderId="0" xfId="43" applyNumberFormat="1" applyFont="1" applyFill="1" applyProtection="1">
      <protection locked="0"/>
    </xf>
    <xf numFmtId="166" fontId="18" fillId="0" borderId="0" xfId="0" applyNumberFormat="1" applyFont="1" applyAlignment="1" applyProtection="1">
      <alignment horizontal="center"/>
      <protection locked="0"/>
    </xf>
    <xf numFmtId="0" fontId="18" fillId="33" borderId="0" xfId="0" applyFont="1" applyFill="1" applyAlignment="1" applyProtection="1">
      <alignment horizontal="center"/>
      <protection locked="0"/>
    </xf>
    <xf numFmtId="0" fontId="0" fillId="33" borderId="0" xfId="0" applyFill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167" fontId="0" fillId="0" borderId="0" xfId="0" applyNumberFormat="1" applyAlignment="1" applyProtection="1">
      <alignment horizontal="center"/>
      <protection locked="0"/>
    </xf>
    <xf numFmtId="0" fontId="0" fillId="0" borderId="0" xfId="0" applyFill="1" applyAlignment="1" applyProtection="1">
      <alignment horizontal="center"/>
      <protection locked="0"/>
    </xf>
    <xf numFmtId="166" fontId="0" fillId="0" borderId="0" xfId="0" applyNumberFormat="1" applyAlignment="1" applyProtection="1">
      <alignment horizontal="center"/>
      <protection locked="0"/>
    </xf>
    <xf numFmtId="165" fontId="18" fillId="0" borderId="0" xfId="0" applyNumberFormat="1" applyFont="1" applyFill="1" applyAlignment="1">
      <alignment horizontal="center"/>
    </xf>
    <xf numFmtId="166" fontId="18" fillId="0" borderId="0" xfId="43" applyNumberFormat="1" applyFont="1" applyFill="1" applyProtection="1">
      <protection locked="0"/>
    </xf>
    <xf numFmtId="43" fontId="0" fillId="0" borderId="0" xfId="43" applyFont="1" applyAlignment="1" applyProtection="1">
      <alignment horizontal="center"/>
      <protection locked="0"/>
    </xf>
    <xf numFmtId="43" fontId="0" fillId="0" borderId="0" xfId="0" applyNumberFormat="1" applyAlignment="1" applyProtection="1">
      <alignment horizontal="center"/>
      <protection locked="0"/>
    </xf>
    <xf numFmtId="165" fontId="16" fillId="0" borderId="0" xfId="0" applyNumberFormat="1" applyFont="1" applyAlignment="1">
      <alignment horizontal="center"/>
    </xf>
    <xf numFmtId="0" fontId="16" fillId="0" borderId="0" xfId="0" applyFont="1" applyProtection="1">
      <protection locked="0"/>
    </xf>
    <xf numFmtId="166" fontId="16" fillId="0" borderId="0" xfId="43" applyNumberFormat="1" applyFont="1"/>
    <xf numFmtId="166" fontId="16" fillId="0" borderId="0" xfId="43" applyNumberFormat="1" applyFont="1" applyProtection="1">
      <protection locked="0"/>
    </xf>
    <xf numFmtId="166" fontId="19" fillId="0" borderId="0" xfId="43" applyNumberFormat="1" applyFont="1"/>
    <xf numFmtId="0" fontId="0" fillId="0" borderId="0" xfId="0" applyAlignment="1" applyProtection="1">
      <alignment horizontal="center" wrapText="1"/>
      <protection locked="0"/>
    </xf>
    <xf numFmtId="15" fontId="0" fillId="0" borderId="0" xfId="0" applyNumberFormat="1" applyAlignment="1" applyProtection="1">
      <alignment horizontal="center" wrapText="1"/>
      <protection locked="0"/>
    </xf>
    <xf numFmtId="43" fontId="16" fillId="0" borderId="0" xfId="43" applyFont="1" applyAlignment="1" applyProtection="1">
      <alignment horizontal="right" vertical="center" wrapText="1"/>
      <protection locked="0"/>
    </xf>
    <xf numFmtId="43" fontId="18" fillId="0" borderId="0" xfId="43" applyFont="1" applyAlignment="1" applyProtection="1">
      <alignment horizontal="right"/>
      <protection locked="0"/>
    </xf>
    <xf numFmtId="43" fontId="18" fillId="33" borderId="0" xfId="43" applyFont="1" applyFill="1" applyAlignment="1" applyProtection="1">
      <alignment horizontal="right"/>
      <protection locked="0"/>
    </xf>
    <xf numFmtId="43" fontId="0" fillId="33" borderId="0" xfId="43" applyFont="1" applyFill="1" applyAlignment="1" applyProtection="1">
      <alignment horizontal="right"/>
      <protection locked="0"/>
    </xf>
    <xf numFmtId="43" fontId="0" fillId="0" borderId="0" xfId="43" applyFont="1" applyAlignment="1" applyProtection="1">
      <alignment horizontal="right"/>
      <protection locked="0"/>
    </xf>
    <xf numFmtId="43" fontId="0" fillId="0" borderId="0" xfId="43" applyFont="1" applyFill="1" applyAlignment="1" applyProtection="1">
      <alignment horizontal="right"/>
      <protection locked="0"/>
    </xf>
    <xf numFmtId="43" fontId="0" fillId="0" borderId="0" xfId="43" applyFont="1" applyAlignment="1" applyProtection="1">
      <alignment horizontal="right" wrapText="1"/>
      <protection locked="0"/>
    </xf>
    <xf numFmtId="0" fontId="0" fillId="33" borderId="10" xfId="0" applyFill="1" applyBorder="1" applyAlignment="1">
      <alignment vertical="center"/>
    </xf>
    <xf numFmtId="0" fontId="0" fillId="33" borderId="11" xfId="0" applyFill="1" applyBorder="1" applyAlignment="1">
      <alignment vertical="center"/>
    </xf>
    <xf numFmtId="0" fontId="0" fillId="33" borderId="12" xfId="0" applyFill="1" applyBorder="1" applyAlignment="1">
      <alignment vertical="center"/>
    </xf>
    <xf numFmtId="0" fontId="0" fillId="33" borderId="0" xfId="0" applyFill="1" applyAlignment="1">
      <alignment vertical="center"/>
    </xf>
    <xf numFmtId="0" fontId="0" fillId="33" borderId="13" xfId="0" applyFill="1" applyBorder="1" applyAlignment="1">
      <alignment vertical="center"/>
    </xf>
    <xf numFmtId="0" fontId="22" fillId="33" borderId="0" xfId="0" applyFont="1" applyFill="1" applyAlignment="1">
      <alignment vertical="center"/>
    </xf>
    <xf numFmtId="0" fontId="0" fillId="33" borderId="14" xfId="0" applyFill="1" applyBorder="1" applyAlignment="1">
      <alignment vertical="center"/>
    </xf>
    <xf numFmtId="0" fontId="23" fillId="33" borderId="0" xfId="0" applyFont="1" applyFill="1" applyAlignment="1">
      <alignment horizontal="center" vertical="center"/>
    </xf>
    <xf numFmtId="0" fontId="16" fillId="33" borderId="0" xfId="0" applyFont="1" applyFill="1" applyAlignment="1">
      <alignment horizontal="center" vertical="center"/>
    </xf>
    <xf numFmtId="0" fontId="16" fillId="33" borderId="0" xfId="0" applyFont="1" applyFill="1" applyAlignment="1">
      <alignment vertical="center"/>
    </xf>
    <xf numFmtId="0" fontId="0" fillId="33" borderId="0" xfId="0" applyFill="1" applyAlignment="1">
      <alignment horizontal="center" vertical="center"/>
    </xf>
    <xf numFmtId="166" fontId="0" fillId="33" borderId="0" xfId="43" applyNumberFormat="1" applyFont="1" applyFill="1" applyAlignment="1">
      <alignment horizontal="center" vertical="center"/>
    </xf>
    <xf numFmtId="166" fontId="0" fillId="33" borderId="0" xfId="43" applyNumberFormat="1" applyFont="1" applyFill="1" applyAlignment="1">
      <alignment vertical="center"/>
    </xf>
    <xf numFmtId="0" fontId="0" fillId="33" borderId="0" xfId="0" quotePrefix="1" applyFill="1" applyAlignment="1">
      <alignment vertical="center"/>
    </xf>
    <xf numFmtId="0" fontId="0" fillId="33" borderId="21" xfId="0" applyFill="1" applyBorder="1" applyAlignment="1">
      <alignment vertical="center"/>
    </xf>
    <xf numFmtId="0" fontId="0" fillId="33" borderId="22" xfId="0" applyFill="1" applyBorder="1" applyAlignment="1">
      <alignment vertical="center"/>
    </xf>
    <xf numFmtId="0" fontId="0" fillId="33" borderId="23" xfId="0" applyFill="1" applyBorder="1" applyAlignment="1">
      <alignment vertical="center"/>
    </xf>
    <xf numFmtId="168" fontId="0" fillId="33" borderId="15" xfId="0" applyNumberFormat="1" applyFill="1" applyBorder="1" applyAlignment="1">
      <alignment horizontal="center" vertical="center"/>
    </xf>
    <xf numFmtId="166" fontId="0" fillId="33" borderId="0" xfId="0" applyNumberFormat="1" applyFill="1" applyAlignment="1">
      <alignment vertical="center"/>
    </xf>
    <xf numFmtId="166" fontId="0" fillId="33" borderId="20" xfId="43" applyNumberFormat="1" applyFont="1" applyFill="1" applyBorder="1" applyAlignment="1">
      <alignment vertical="center"/>
    </xf>
    <xf numFmtId="0" fontId="16" fillId="33" borderId="13" xfId="0" applyFont="1" applyFill="1" applyBorder="1" applyAlignment="1">
      <alignment vertical="center"/>
    </xf>
    <xf numFmtId="0" fontId="16" fillId="33" borderId="14" xfId="0" applyFont="1" applyFill="1" applyBorder="1" applyAlignment="1">
      <alignment vertical="center"/>
    </xf>
    <xf numFmtId="0" fontId="0" fillId="33" borderId="15" xfId="0" applyFill="1" applyBorder="1" applyAlignment="1">
      <alignment horizontal="center" vertical="center"/>
    </xf>
    <xf numFmtId="165" fontId="0" fillId="37" borderId="0" xfId="0" applyNumberFormat="1" applyFill="1" applyAlignment="1">
      <alignment horizontal="center"/>
    </xf>
    <xf numFmtId="0" fontId="0" fillId="37" borderId="0" xfId="0" applyFill="1" applyProtection="1">
      <protection locked="0"/>
    </xf>
    <xf numFmtId="166" fontId="0" fillId="37" borderId="0" xfId="43" applyNumberFormat="1" applyFont="1" applyFill="1"/>
    <xf numFmtId="166" fontId="0" fillId="37" borderId="0" xfId="43" applyNumberFormat="1" applyFont="1" applyFill="1" applyProtection="1">
      <protection locked="0"/>
    </xf>
    <xf numFmtId="165" fontId="16" fillId="38" borderId="0" xfId="0" applyNumberFormat="1" applyFont="1" applyFill="1" applyAlignment="1">
      <alignment horizontal="center" vertical="center" wrapText="1"/>
    </xf>
    <xf numFmtId="0" fontId="16" fillId="38" borderId="0" xfId="0" applyFont="1" applyFill="1" applyAlignment="1" applyProtection="1">
      <alignment horizontal="left" vertical="center"/>
      <protection locked="0"/>
    </xf>
    <xf numFmtId="0" fontId="16" fillId="38" borderId="0" xfId="0" applyFont="1" applyFill="1" applyAlignment="1" applyProtection="1">
      <alignment horizontal="center" vertical="center" wrapText="1"/>
      <protection locked="0"/>
    </xf>
    <xf numFmtId="166" fontId="16" fillId="38" borderId="0" xfId="43" applyNumberFormat="1" applyFont="1" applyFill="1" applyAlignment="1">
      <alignment horizontal="center" vertical="center" wrapText="1"/>
    </xf>
    <xf numFmtId="166" fontId="16" fillId="38" borderId="0" xfId="43" applyNumberFormat="1" applyFont="1" applyFill="1" applyAlignment="1" applyProtection="1">
      <alignment horizontal="center" vertical="center" wrapText="1"/>
      <protection locked="0"/>
    </xf>
    <xf numFmtId="43" fontId="14" fillId="0" borderId="0" xfId="43" applyFont="1" applyAlignment="1" applyProtection="1">
      <alignment horizontal="right"/>
      <protection locked="0"/>
    </xf>
    <xf numFmtId="43" fontId="16" fillId="0" borderId="0" xfId="43" applyFont="1" applyAlignment="1" applyProtection="1">
      <alignment horizontal="center" vertical="center" wrapText="1"/>
      <protection locked="0"/>
    </xf>
    <xf numFmtId="166" fontId="0" fillId="36" borderId="0" xfId="43" applyNumberFormat="1" applyFont="1" applyFill="1" applyProtection="1">
      <protection locked="0"/>
    </xf>
    <xf numFmtId="0" fontId="18" fillId="0" borderId="0" xfId="0" applyFont="1" applyFill="1" applyBorder="1" applyProtection="1">
      <protection locked="0"/>
    </xf>
    <xf numFmtId="15" fontId="0" fillId="0" borderId="0" xfId="0" applyNumberFormat="1" applyBorder="1" applyAlignment="1" applyProtection="1">
      <alignment horizontal="center"/>
      <protection locked="0"/>
    </xf>
    <xf numFmtId="165" fontId="0" fillId="0" borderId="0" xfId="0" applyNumberFormat="1" applyBorder="1" applyAlignment="1">
      <alignment horizontal="center"/>
    </xf>
    <xf numFmtId="0" fontId="0" fillId="0" borderId="0" xfId="0" applyBorder="1" applyProtection="1">
      <protection locked="0"/>
    </xf>
    <xf numFmtId="166" fontId="0" fillId="0" borderId="0" xfId="43" applyNumberFormat="1" applyFont="1" applyBorder="1"/>
    <xf numFmtId="166" fontId="18" fillId="0" borderId="0" xfId="43" applyNumberFormat="1" applyFont="1" applyBorder="1"/>
    <xf numFmtId="0" fontId="0" fillId="0" borderId="0" xfId="0" applyBorder="1" applyAlignment="1" applyProtection="1">
      <alignment wrapText="1"/>
      <protection locked="0"/>
    </xf>
    <xf numFmtId="0" fontId="0" fillId="0" borderId="0" xfId="0" applyBorder="1" applyAlignment="1" applyProtection="1">
      <alignment horizontal="center" wrapText="1"/>
      <protection locked="0"/>
    </xf>
    <xf numFmtId="15" fontId="0" fillId="0" borderId="0" xfId="0" applyNumberFormat="1" applyBorder="1" applyAlignment="1" applyProtection="1">
      <alignment horizontal="center" wrapText="1"/>
      <protection locked="0"/>
    </xf>
    <xf numFmtId="43" fontId="0" fillId="0" borderId="0" xfId="43" applyFont="1" applyBorder="1" applyAlignment="1" applyProtection="1">
      <alignment horizontal="right" wrapText="1"/>
      <protection locked="0"/>
    </xf>
    <xf numFmtId="0" fontId="0" fillId="0" borderId="0" xfId="0" applyBorder="1" applyAlignment="1" applyProtection="1">
      <alignment horizontal="center"/>
      <protection locked="0"/>
    </xf>
    <xf numFmtId="43" fontId="0" fillId="0" borderId="0" xfId="43" applyFont="1" applyBorder="1" applyAlignment="1" applyProtection="1">
      <alignment horizontal="right"/>
      <protection locked="0"/>
    </xf>
    <xf numFmtId="0" fontId="18" fillId="33" borderId="0" xfId="0" applyFont="1" applyFill="1" applyBorder="1" applyProtection="1">
      <protection locked="0"/>
    </xf>
    <xf numFmtId="15" fontId="0" fillId="33" borderId="0" xfId="0" applyNumberFormat="1" applyFill="1" applyBorder="1" applyAlignment="1" applyProtection="1">
      <alignment horizontal="center"/>
      <protection locked="0"/>
    </xf>
    <xf numFmtId="165" fontId="0" fillId="33" borderId="0" xfId="0" applyNumberFormat="1" applyFill="1" applyBorder="1" applyAlignment="1">
      <alignment horizontal="center"/>
    </xf>
    <xf numFmtId="0" fontId="0" fillId="33" borderId="0" xfId="0" applyFill="1" applyBorder="1" applyProtection="1">
      <protection locked="0"/>
    </xf>
    <xf numFmtId="166" fontId="0" fillId="33" borderId="0" xfId="43" applyNumberFormat="1" applyFont="1" applyFill="1" applyBorder="1"/>
    <xf numFmtId="166" fontId="0" fillId="33" borderId="0" xfId="43" applyNumberFormat="1" applyFont="1" applyFill="1" applyBorder="1" applyProtection="1">
      <protection locked="0"/>
    </xf>
    <xf numFmtId="166" fontId="18" fillId="33" borderId="0" xfId="43" applyNumberFormat="1" applyFont="1" applyFill="1" applyBorder="1"/>
    <xf numFmtId="0" fontId="0" fillId="33" borderId="0" xfId="0" applyFill="1" applyBorder="1" applyAlignment="1" applyProtection="1">
      <alignment wrapText="1"/>
      <protection locked="0"/>
    </xf>
    <xf numFmtId="0" fontId="0" fillId="33" borderId="0" xfId="0" applyFill="1" applyBorder="1" applyAlignment="1" applyProtection="1">
      <alignment horizontal="center"/>
      <protection locked="0"/>
    </xf>
    <xf numFmtId="43" fontId="0" fillId="33" borderId="0" xfId="43" applyFont="1" applyFill="1" applyBorder="1" applyAlignment="1" applyProtection="1">
      <alignment horizontal="right"/>
      <protection locked="0"/>
    </xf>
    <xf numFmtId="166" fontId="0" fillId="34" borderId="0" xfId="43" applyNumberFormat="1" applyFont="1" applyFill="1" applyBorder="1" applyProtection="1">
      <protection locked="0"/>
    </xf>
    <xf numFmtId="14" fontId="0" fillId="0" borderId="0" xfId="0" applyNumberFormat="1" applyAlignment="1" applyProtection="1">
      <alignment horizontal="center"/>
      <protection locked="0"/>
    </xf>
    <xf numFmtId="165" fontId="0" fillId="33" borderId="0" xfId="0" applyNumberFormat="1" applyFill="1" applyAlignment="1">
      <alignment horizontal="center"/>
    </xf>
    <xf numFmtId="166" fontId="0" fillId="33" borderId="0" xfId="43" applyNumberFormat="1" applyFont="1" applyFill="1" applyProtection="1">
      <protection locked="0"/>
    </xf>
    <xf numFmtId="0" fontId="18" fillId="0" borderId="0" xfId="0" applyFont="1" applyAlignment="1" applyProtection="1">
      <alignment horizontal="left" vertical="center" wrapText="1"/>
      <protection locked="0"/>
    </xf>
    <xf numFmtId="166" fontId="0" fillId="39" borderId="0" xfId="43" applyNumberFormat="1" applyFont="1" applyFill="1" applyProtection="1">
      <protection locked="0"/>
    </xf>
    <xf numFmtId="166" fontId="0" fillId="40" borderId="0" xfId="43" applyNumberFormat="1" applyFont="1" applyFill="1" applyProtection="1">
      <protection locked="0"/>
    </xf>
    <xf numFmtId="166" fontId="0" fillId="40" borderId="0" xfId="43" applyNumberFormat="1" applyFont="1" applyFill="1"/>
    <xf numFmtId="166" fontId="17" fillId="33" borderId="0" xfId="43" applyNumberFormat="1" applyFont="1" applyFill="1" applyProtection="1">
      <protection locked="0"/>
    </xf>
    <xf numFmtId="0" fontId="0" fillId="33" borderId="0" xfId="0" applyFill="1"/>
    <xf numFmtId="170" fontId="18" fillId="0" borderId="0" xfId="0" applyNumberFormat="1" applyFont="1" applyAlignment="1" applyProtection="1">
      <alignment horizontal="center"/>
      <protection locked="0"/>
    </xf>
    <xf numFmtId="170" fontId="18" fillId="0" borderId="0" xfId="0" applyNumberFormat="1" applyFont="1" applyFill="1" applyAlignment="1" applyProtection="1">
      <alignment horizontal="center"/>
      <protection locked="0"/>
    </xf>
    <xf numFmtId="170" fontId="18" fillId="0" borderId="0" xfId="0" applyNumberFormat="1" applyFont="1" applyProtection="1">
      <protection locked="0"/>
    </xf>
    <xf numFmtId="166" fontId="0" fillId="0" borderId="0" xfId="0" applyNumberFormat="1" applyBorder="1" applyAlignment="1" applyProtection="1">
      <alignment wrapText="1"/>
      <protection locked="0"/>
    </xf>
    <xf numFmtId="43" fontId="0" fillId="0" borderId="0" xfId="43" applyFont="1" applyAlignment="1" applyProtection="1">
      <alignment wrapText="1"/>
      <protection locked="0"/>
    </xf>
    <xf numFmtId="164" fontId="0" fillId="0" borderId="0" xfId="0" applyNumberFormat="1" applyAlignment="1" applyProtection="1">
      <alignment wrapText="1"/>
      <protection locked="0"/>
    </xf>
    <xf numFmtId="166" fontId="0" fillId="33" borderId="0" xfId="0" quotePrefix="1" applyNumberFormat="1" applyFill="1" applyAlignment="1">
      <alignment vertical="center"/>
    </xf>
    <xf numFmtId="170" fontId="0" fillId="0" borderId="0" xfId="0" applyNumberFormat="1" applyFont="1" applyAlignment="1" applyProtection="1">
      <alignment horizontal="center" vertical="center" wrapText="1"/>
      <protection locked="0"/>
    </xf>
    <xf numFmtId="170" fontId="0" fillId="38" borderId="0" xfId="0" applyNumberFormat="1" applyFont="1" applyFill="1" applyAlignment="1" applyProtection="1">
      <alignment horizontal="center"/>
      <protection locked="0"/>
    </xf>
    <xf numFmtId="170" fontId="0" fillId="0" borderId="0" xfId="0" applyNumberFormat="1" applyFont="1" applyFill="1" applyAlignment="1" applyProtection="1">
      <alignment horizontal="center"/>
      <protection locked="0"/>
    </xf>
    <xf numFmtId="170" fontId="0" fillId="0" borderId="0" xfId="0" applyNumberFormat="1" applyFont="1" applyAlignment="1" applyProtection="1">
      <alignment horizontal="center"/>
      <protection locked="0"/>
    </xf>
    <xf numFmtId="170" fontId="0" fillId="0" borderId="0" xfId="0" applyNumberFormat="1" applyFont="1" applyAlignment="1">
      <alignment horizontal="left"/>
    </xf>
    <xf numFmtId="170" fontId="0" fillId="37" borderId="0" xfId="0" applyNumberFormat="1" applyFont="1" applyFill="1" applyAlignment="1" applyProtection="1">
      <alignment horizontal="center"/>
      <protection locked="0"/>
    </xf>
    <xf numFmtId="170" fontId="0" fillId="0" borderId="0" xfId="0" applyNumberFormat="1" applyFont="1" applyBorder="1" applyAlignment="1" applyProtection="1">
      <alignment horizontal="center"/>
      <protection locked="0"/>
    </xf>
    <xf numFmtId="170" fontId="0" fillId="33" borderId="0" xfId="0" applyNumberFormat="1" applyFont="1" applyFill="1" applyBorder="1" applyAlignment="1" applyProtection="1">
      <alignment horizontal="center"/>
      <protection locked="0"/>
    </xf>
    <xf numFmtId="170" fontId="0" fillId="33" borderId="0" xfId="0" applyNumberFormat="1" applyFont="1" applyFill="1" applyAlignment="1" applyProtection="1">
      <alignment horizontal="center"/>
      <protection locked="0"/>
    </xf>
    <xf numFmtId="166" fontId="16" fillId="0" borderId="0" xfId="0" applyNumberFormat="1" applyFont="1" applyAlignment="1" applyProtection="1">
      <alignment wrapText="1"/>
      <protection locked="0"/>
    </xf>
    <xf numFmtId="0" fontId="16" fillId="0" borderId="0" xfId="0" applyFont="1" applyAlignment="1" applyProtection="1">
      <alignment wrapText="1"/>
      <protection locked="0"/>
    </xf>
    <xf numFmtId="0" fontId="16" fillId="0" borderId="0" xfId="0" applyFont="1" applyAlignment="1" applyProtection="1">
      <alignment horizontal="center"/>
      <protection locked="0"/>
    </xf>
    <xf numFmtId="15" fontId="16" fillId="0" borderId="0" xfId="0" applyNumberFormat="1" applyFont="1" applyAlignment="1" applyProtection="1">
      <alignment horizontal="center"/>
      <protection locked="0"/>
    </xf>
    <xf numFmtId="43" fontId="16" fillId="0" borderId="0" xfId="43" applyFont="1" applyAlignment="1" applyProtection="1">
      <alignment horizontal="right"/>
      <protection locked="0"/>
    </xf>
    <xf numFmtId="166" fontId="16" fillId="33" borderId="0" xfId="0" quotePrefix="1" applyNumberFormat="1" applyFont="1" applyFill="1" applyAlignment="1">
      <alignment vertical="center"/>
    </xf>
    <xf numFmtId="0" fontId="25" fillId="0" borderId="0" xfId="0" applyFont="1"/>
    <xf numFmtId="0" fontId="0" fillId="40" borderId="0" xfId="0" applyFill="1"/>
    <xf numFmtId="0" fontId="26" fillId="33" borderId="11" xfId="0" applyFont="1" applyFill="1" applyBorder="1" applyAlignment="1">
      <alignment vertical="center"/>
    </xf>
    <xf numFmtId="0" fontId="27" fillId="33" borderId="0" xfId="0" applyFont="1" applyFill="1" applyAlignment="1">
      <alignment vertical="center"/>
    </xf>
    <xf numFmtId="0" fontId="26" fillId="33" borderId="0" xfId="0" applyFont="1" applyFill="1" applyAlignment="1">
      <alignment vertical="center"/>
    </xf>
    <xf numFmtId="0" fontId="28" fillId="33" borderId="0" xfId="0" applyFont="1" applyFill="1" applyAlignment="1">
      <alignment horizontal="center" vertical="center"/>
    </xf>
    <xf numFmtId="0" fontId="29" fillId="33" borderId="0" xfId="0" applyFont="1" applyFill="1" applyAlignment="1">
      <alignment vertical="center"/>
    </xf>
    <xf numFmtId="0" fontId="23" fillId="33" borderId="0" xfId="0" applyFont="1" applyFill="1" applyAlignment="1">
      <alignment vertical="center"/>
    </xf>
    <xf numFmtId="168" fontId="29" fillId="33" borderId="15" xfId="0" applyNumberFormat="1" applyFont="1" applyFill="1" applyBorder="1" applyAlignment="1">
      <alignment horizontal="left" vertical="center"/>
    </xf>
    <xf numFmtId="0" fontId="23" fillId="33" borderId="16" xfId="0" applyFont="1" applyFill="1" applyBorder="1" applyAlignment="1">
      <alignment vertical="center"/>
    </xf>
    <xf numFmtId="0" fontId="29" fillId="33" borderId="17" xfId="0" applyFont="1" applyFill="1" applyBorder="1" applyAlignment="1">
      <alignment vertical="center"/>
    </xf>
    <xf numFmtId="0" fontId="29" fillId="33" borderId="16" xfId="0" applyFont="1" applyFill="1" applyBorder="1" applyAlignment="1">
      <alignment horizontal="left" vertical="center"/>
    </xf>
    <xf numFmtId="0" fontId="29" fillId="33" borderId="18" xfId="0" applyFont="1" applyFill="1" applyBorder="1" applyAlignment="1">
      <alignment vertical="center"/>
    </xf>
    <xf numFmtId="0" fontId="29" fillId="33" borderId="0" xfId="0" applyFont="1" applyFill="1" applyAlignment="1">
      <alignment horizontal="center" vertical="center"/>
    </xf>
    <xf numFmtId="166" fontId="29" fillId="33" borderId="0" xfId="43" applyNumberFormat="1" applyFont="1" applyFill="1" applyAlignment="1">
      <alignment horizontal="center" vertical="center"/>
    </xf>
    <xf numFmtId="166" fontId="29" fillId="33" borderId="0" xfId="43" applyNumberFormat="1" applyFont="1" applyFill="1" applyAlignment="1">
      <alignment vertical="center"/>
    </xf>
    <xf numFmtId="0" fontId="29" fillId="0" borderId="0" xfId="0" applyFont="1" applyProtection="1">
      <protection locked="0"/>
    </xf>
    <xf numFmtId="166" fontId="23" fillId="33" borderId="0" xfId="43" applyNumberFormat="1" applyFont="1" applyFill="1" applyAlignment="1">
      <alignment horizontal="center" vertical="center"/>
    </xf>
    <xf numFmtId="166" fontId="23" fillId="33" borderId="19" xfId="43" applyNumberFormat="1" applyFont="1" applyFill="1" applyBorder="1" applyAlignment="1">
      <alignment vertical="center"/>
    </xf>
    <xf numFmtId="166" fontId="30" fillId="0" borderId="0" xfId="43" applyNumberFormat="1" applyFont="1"/>
    <xf numFmtId="166" fontId="23" fillId="33" borderId="20" xfId="43" applyNumberFormat="1" applyFont="1" applyFill="1" applyBorder="1" applyAlignment="1">
      <alignment vertical="center"/>
    </xf>
    <xf numFmtId="0" fontId="29" fillId="33" borderId="15" xfId="0" applyFont="1" applyFill="1" applyBorder="1" applyAlignment="1">
      <alignment horizontal="left" vertical="center"/>
    </xf>
    <xf numFmtId="0" fontId="29" fillId="33" borderId="15" xfId="0" applyFont="1" applyFill="1" applyBorder="1" applyAlignment="1">
      <alignment vertical="center"/>
    </xf>
    <xf numFmtId="0" fontId="29" fillId="33" borderId="22" xfId="0" applyFont="1" applyFill="1" applyBorder="1" applyAlignment="1">
      <alignment vertical="center"/>
    </xf>
    <xf numFmtId="0" fontId="18" fillId="40" borderId="0" xfId="0" applyFont="1" applyFill="1"/>
    <xf numFmtId="0" fontId="0" fillId="0" borderId="0" xfId="0" applyBorder="1"/>
    <xf numFmtId="0" fontId="0" fillId="0" borderId="0" xfId="0" applyFill="1" applyBorder="1" applyProtection="1"/>
    <xf numFmtId="0" fontId="0" fillId="0" borderId="14" xfId="0" applyFill="1" applyBorder="1" applyProtection="1"/>
    <xf numFmtId="0" fontId="31" fillId="0" borderId="0" xfId="0" applyFont="1" applyFill="1" applyBorder="1" applyAlignment="1" applyProtection="1">
      <alignment vertical="center"/>
    </xf>
    <xf numFmtId="0" fontId="0" fillId="0" borderId="22" xfId="0" applyFill="1" applyBorder="1" applyProtection="1"/>
    <xf numFmtId="0" fontId="0" fillId="0" borderId="23" xfId="0" applyFill="1" applyBorder="1" applyProtection="1"/>
    <xf numFmtId="0" fontId="0" fillId="40" borderId="0" xfId="0" applyFill="1" applyBorder="1"/>
    <xf numFmtId="0" fontId="0" fillId="0" borderId="0" xfId="0" applyFill="1" applyBorder="1"/>
    <xf numFmtId="0" fontId="32" fillId="0" borderId="0" xfId="0" applyFont="1"/>
    <xf numFmtId="14" fontId="0" fillId="0" borderId="0" xfId="0" applyNumberFormat="1"/>
    <xf numFmtId="169" fontId="23" fillId="33" borderId="16" xfId="0" applyNumberFormat="1" applyFont="1" applyFill="1" applyBorder="1" applyAlignment="1">
      <alignment horizontal="center" vertical="center"/>
    </xf>
    <xf numFmtId="169" fontId="23" fillId="33" borderId="18" xfId="0" applyNumberFormat="1" applyFont="1" applyFill="1" applyBorder="1" applyAlignment="1">
      <alignment horizontal="center" vertical="center"/>
    </xf>
    <xf numFmtId="169" fontId="23" fillId="33" borderId="17" xfId="0" applyNumberFormat="1" applyFont="1" applyFill="1" applyBorder="1" applyAlignment="1">
      <alignment horizontal="center" vertical="center"/>
    </xf>
    <xf numFmtId="170" fontId="0" fillId="0" borderId="24" xfId="0" applyNumberFormat="1" applyFont="1" applyBorder="1" applyAlignment="1" applyProtection="1">
      <alignment horizontal="center"/>
      <protection locked="0"/>
    </xf>
    <xf numFmtId="165" fontId="0" fillId="0" borderId="24" xfId="0" applyNumberFormat="1" applyBorder="1" applyAlignment="1">
      <alignment horizontal="center"/>
    </xf>
    <xf numFmtId="0" fontId="0" fillId="0" borderId="24" xfId="0" applyBorder="1"/>
    <xf numFmtId="170" fontId="0" fillId="0" borderId="26" xfId="0" applyNumberFormat="1" applyFont="1" applyBorder="1" applyAlignment="1" applyProtection="1">
      <alignment horizontal="center"/>
      <protection locked="0"/>
    </xf>
    <xf numFmtId="0" fontId="25" fillId="0" borderId="25" xfId="0" applyFont="1" applyBorder="1"/>
    <xf numFmtId="165" fontId="0" fillId="0" borderId="26" xfId="0" applyNumberFormat="1" applyBorder="1" applyAlignment="1">
      <alignment horizontal="center"/>
    </xf>
    <xf numFmtId="0" fontId="0" fillId="0" borderId="26" xfId="0" applyBorder="1"/>
    <xf numFmtId="165" fontId="0" fillId="0" borderId="27" xfId="0" applyNumberFormat="1" applyBorder="1" applyAlignment="1">
      <alignment horizontal="center"/>
    </xf>
    <xf numFmtId="170" fontId="0" fillId="0" borderId="27" xfId="0" applyNumberFormat="1" applyFont="1" applyBorder="1" applyAlignment="1" applyProtection="1">
      <alignment horizontal="center"/>
      <protection locked="0"/>
    </xf>
    <xf numFmtId="0" fontId="25" fillId="0" borderId="29" xfId="0" applyFont="1" applyBorder="1"/>
    <xf numFmtId="0" fontId="33" fillId="33" borderId="0" xfId="0" applyFont="1" applyFill="1" applyAlignment="1">
      <alignment vertical="center"/>
    </xf>
    <xf numFmtId="41" fontId="25" fillId="0" borderId="0" xfId="44" applyFont="1"/>
    <xf numFmtId="165" fontId="0" fillId="0" borderId="0" xfId="0" applyNumberFormat="1" applyAlignment="1"/>
    <xf numFmtId="0" fontId="0" fillId="0" borderId="0" xfId="0" applyAlignment="1">
      <alignment horizontal="left"/>
    </xf>
    <xf numFmtId="165" fontId="0" fillId="0" borderId="0" xfId="0" applyNumberFormat="1" applyAlignment="1">
      <alignment horizontal="left"/>
    </xf>
    <xf numFmtId="165" fontId="0" fillId="0" borderId="0" xfId="0" applyNumberFormat="1" applyAlignment="1">
      <alignment horizontal="left" vertical="center"/>
    </xf>
    <xf numFmtId="15" fontId="0" fillId="0" borderId="0" xfId="0" applyNumberFormat="1"/>
    <xf numFmtId="0" fontId="34" fillId="0" borderId="0" xfId="0" applyFont="1"/>
    <xf numFmtId="41" fontId="0" fillId="0" borderId="0" xfId="44" applyFont="1"/>
    <xf numFmtId="41" fontId="0" fillId="0" borderId="0" xfId="0" applyNumberFormat="1"/>
    <xf numFmtId="3" fontId="0" fillId="0" borderId="0" xfId="0" applyNumberFormat="1"/>
    <xf numFmtId="41" fontId="16" fillId="0" borderId="0" xfId="44" applyFont="1" applyProtection="1">
      <protection locked="0"/>
    </xf>
    <xf numFmtId="15" fontId="0" fillId="41" borderId="0" xfId="0" applyNumberFormat="1" applyFill="1"/>
    <xf numFmtId="165" fontId="0" fillId="41" borderId="0" xfId="0" applyNumberFormat="1" applyFill="1" applyAlignment="1">
      <alignment horizontal="center"/>
    </xf>
    <xf numFmtId="0" fontId="18" fillId="41" borderId="0" xfId="0" applyFont="1" applyFill="1" applyProtection="1">
      <protection locked="0"/>
    </xf>
    <xf numFmtId="0" fontId="0" fillId="41" borderId="0" xfId="0" applyFill="1"/>
    <xf numFmtId="15" fontId="0" fillId="0" borderId="0" xfId="0" applyNumberFormat="1" applyFill="1"/>
    <xf numFmtId="0" fontId="0" fillId="0" borderId="0" xfId="0" applyFill="1"/>
    <xf numFmtId="41" fontId="0" fillId="0" borderId="0" xfId="44" applyFont="1" applyFill="1"/>
    <xf numFmtId="41" fontId="0" fillId="0" borderId="0" xfId="0" applyNumberFormat="1" applyFill="1"/>
    <xf numFmtId="170" fontId="26" fillId="0" borderId="0" xfId="0" applyNumberFormat="1" applyFont="1" applyAlignment="1" applyProtection="1">
      <alignment horizontal="center" vertical="center" wrapText="1"/>
      <protection locked="0"/>
    </xf>
    <xf numFmtId="165" fontId="28" fillId="0" borderId="0" xfId="0" applyNumberFormat="1" applyFont="1" applyAlignment="1">
      <alignment horizontal="center" vertical="center" wrapText="1"/>
    </xf>
    <xf numFmtId="0" fontId="28" fillId="0" borderId="0" xfId="0" applyFont="1" applyAlignment="1" applyProtection="1">
      <alignment horizontal="center" vertical="center" wrapText="1"/>
      <protection locked="0"/>
    </xf>
    <xf numFmtId="166" fontId="28" fillId="0" borderId="0" xfId="43" applyNumberFormat="1" applyFont="1" applyAlignment="1">
      <alignment horizontal="center" vertical="center" wrapText="1"/>
    </xf>
    <xf numFmtId="166" fontId="28" fillId="0" borderId="0" xfId="43" applyNumberFormat="1" applyFont="1" applyAlignment="1" applyProtection="1">
      <alignment horizontal="center" vertical="center" wrapText="1"/>
      <protection locked="0"/>
    </xf>
    <xf numFmtId="41" fontId="25" fillId="0" borderId="0" xfId="0" applyNumberFormat="1" applyFont="1"/>
    <xf numFmtId="41" fontId="35" fillId="0" borderId="0" xfId="44" applyFont="1" applyProtection="1">
      <protection locked="0"/>
    </xf>
    <xf numFmtId="41" fontId="0" fillId="41" borderId="0" xfId="44" applyFont="1" applyFill="1"/>
    <xf numFmtId="0" fontId="18" fillId="0" borderId="0" xfId="0" applyFont="1" applyAlignment="1" applyProtection="1">
      <alignment horizontal="left" vertical="center" wrapText="1"/>
      <protection locked="0"/>
    </xf>
    <xf numFmtId="0" fontId="29" fillId="33" borderId="16" xfId="0" applyFont="1" applyFill="1" applyBorder="1" applyAlignment="1">
      <alignment horizontal="center" vertical="center" wrapText="1"/>
    </xf>
    <xf numFmtId="0" fontId="29" fillId="33" borderId="18" xfId="0" applyFont="1" applyFill="1" applyBorder="1" applyAlignment="1">
      <alignment horizontal="center" vertical="center" wrapText="1"/>
    </xf>
    <xf numFmtId="0" fontId="29" fillId="33" borderId="17" xfId="0" applyFont="1" applyFill="1" applyBorder="1" applyAlignment="1">
      <alignment horizontal="center" vertical="center" wrapText="1"/>
    </xf>
    <xf numFmtId="0" fontId="0" fillId="0" borderId="28" xfId="0" applyBorder="1" applyAlignment="1">
      <alignment horizontal="center"/>
    </xf>
    <xf numFmtId="0" fontId="0" fillId="0" borderId="23" xfId="0" applyBorder="1" applyAlignment="1">
      <alignment horizontal="center"/>
    </xf>
  </cellXfs>
  <cellStyles count="45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3" builtinId="3"/>
    <cellStyle name="Comma [0]" xfId="44" builtinId="6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 2" xfId="42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191247</xdr:colOff>
      <xdr:row>0</xdr:row>
      <xdr:rowOff>92263</xdr:rowOff>
    </xdr:from>
    <xdr:to>
      <xdr:col>5</xdr:col>
      <xdr:colOff>1042148</xdr:colOff>
      <xdr:row>2</xdr:row>
      <xdr:rowOff>79563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91372" y="96073"/>
          <a:ext cx="3426461" cy="431165"/>
        </a:xfrm>
        <a:prstGeom prst="rect">
          <a:avLst/>
        </a:prstGeom>
        <a:noFill/>
      </xdr:spPr>
    </xdr:pic>
    <xdr:clientData/>
  </xdr:twoCellAnchor>
  <xdr:twoCellAnchor>
    <xdr:from>
      <xdr:col>3</xdr:col>
      <xdr:colOff>191247</xdr:colOff>
      <xdr:row>0</xdr:row>
      <xdr:rowOff>92263</xdr:rowOff>
    </xdr:from>
    <xdr:to>
      <xdr:col>5</xdr:col>
      <xdr:colOff>1042148</xdr:colOff>
      <xdr:row>2</xdr:row>
      <xdr:rowOff>79563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6159" y="92263"/>
          <a:ext cx="3349813" cy="435535"/>
        </a:xfrm>
        <a:prstGeom prst="rect">
          <a:avLst/>
        </a:prstGeom>
        <a:noFill/>
      </xdr:spPr>
    </xdr:pic>
    <xdr:clientData/>
  </xdr:twoCellAnchor>
  <xdr:twoCellAnchor>
    <xdr:from>
      <xdr:col>3</xdr:col>
      <xdr:colOff>191247</xdr:colOff>
      <xdr:row>0</xdr:row>
      <xdr:rowOff>92263</xdr:rowOff>
    </xdr:from>
    <xdr:to>
      <xdr:col>5</xdr:col>
      <xdr:colOff>1042148</xdr:colOff>
      <xdr:row>2</xdr:row>
      <xdr:rowOff>79563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95294" y="92263"/>
          <a:ext cx="4275419" cy="713441"/>
        </a:xfrm>
        <a:prstGeom prst="rect">
          <a:avLst/>
        </a:prstGeom>
        <a:noFill/>
      </xdr:spPr>
    </xdr:pic>
    <xdr:clientData/>
  </xdr:twoCellAnchor>
  <xdr:twoCellAnchor>
    <xdr:from>
      <xdr:col>3</xdr:col>
      <xdr:colOff>191247</xdr:colOff>
      <xdr:row>0</xdr:row>
      <xdr:rowOff>92263</xdr:rowOff>
    </xdr:from>
    <xdr:to>
      <xdr:col>5</xdr:col>
      <xdr:colOff>1042148</xdr:colOff>
      <xdr:row>2</xdr:row>
      <xdr:rowOff>79563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95294" y="92263"/>
          <a:ext cx="4275419" cy="713441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303306</xdr:colOff>
      <xdr:row>0</xdr:row>
      <xdr:rowOff>47440</xdr:rowOff>
    </xdr:from>
    <xdr:to>
      <xdr:col>5</xdr:col>
      <xdr:colOff>1154207</xdr:colOff>
      <xdr:row>2</xdr:row>
      <xdr:rowOff>34740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70181" y="47440"/>
          <a:ext cx="5632451" cy="644525"/>
        </a:xfrm>
        <a:prstGeom prst="rect">
          <a:avLst/>
        </a:prstGeom>
        <a:noFill/>
      </xdr:spPr>
    </xdr:pic>
    <xdr:clientData/>
  </xdr:twoCellAnchor>
  <xdr:twoCellAnchor>
    <xdr:from>
      <xdr:col>3</xdr:col>
      <xdr:colOff>303306</xdr:colOff>
      <xdr:row>0</xdr:row>
      <xdr:rowOff>47440</xdr:rowOff>
    </xdr:from>
    <xdr:to>
      <xdr:col>5</xdr:col>
      <xdr:colOff>1154207</xdr:colOff>
      <xdr:row>2</xdr:row>
      <xdr:rowOff>34740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70181" y="47440"/>
          <a:ext cx="5156201" cy="64452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Q777"/>
  <sheetViews>
    <sheetView zoomScale="85" zoomScaleNormal="85" workbookViewId="0">
      <pane xSplit="5" ySplit="1" topLeftCell="F329" activePane="bottomRight" state="frozen"/>
      <selection pane="topRight" activeCell="D1" sqref="D1"/>
      <selection pane="bottomLeft" activeCell="A2" sqref="A2"/>
      <selection pane="bottomRight" activeCell="F14" sqref="F14"/>
    </sheetView>
  </sheetViews>
  <sheetFormatPr defaultColWidth="9.109375" defaultRowHeight="14.4" outlineLevelRow="1" outlineLevelCol="1" x14ac:dyDescent="0.3"/>
  <cols>
    <col min="1" max="1" width="10.33203125" style="41" customWidth="1" outlineLevel="1"/>
    <col min="2" max="2" width="11.6640625" style="41" customWidth="1" outlineLevel="1"/>
    <col min="3" max="3" width="13.44140625" style="149" customWidth="1"/>
    <col min="4" max="4" width="16.88671875" style="11" customWidth="1"/>
    <col min="5" max="5" width="25.33203125" style="4" customWidth="1"/>
    <col min="6" max="6" width="100.109375" style="4" customWidth="1"/>
    <col min="7" max="7" width="43.44140625" style="4" customWidth="1"/>
    <col min="8" max="8" width="11.44140625" style="16" customWidth="1"/>
    <col min="9" max="9" width="11.44140625" style="17" customWidth="1"/>
    <col min="10" max="10" width="13.109375" style="16" customWidth="1"/>
    <col min="11" max="11" width="34.6640625" style="31" bestFit="1" customWidth="1"/>
    <col min="12" max="12" width="25.33203125" style="31" customWidth="1"/>
    <col min="13" max="13" width="20.5546875" style="50" customWidth="1"/>
    <col min="14" max="14" width="15.44140625" style="50" customWidth="1"/>
    <col min="15" max="15" width="11.33203125" style="3" bestFit="1" customWidth="1"/>
    <col min="16" max="16" width="11.5546875" style="69" bestFit="1" customWidth="1"/>
    <col min="17" max="16384" width="9.109375" style="4"/>
  </cols>
  <sheetData>
    <row r="1" spans="1:16" s="2" customFormat="1" ht="28.8" x14ac:dyDescent="0.3">
      <c r="A1" s="43"/>
      <c r="B1" s="43"/>
      <c r="C1" s="146" t="s">
        <v>0</v>
      </c>
      <c r="D1" s="9" t="s">
        <v>1</v>
      </c>
      <c r="E1" s="2" t="s">
        <v>2</v>
      </c>
      <c r="F1" s="2" t="s">
        <v>3</v>
      </c>
      <c r="G1" s="2" t="s">
        <v>4</v>
      </c>
      <c r="H1" s="12" t="s">
        <v>5</v>
      </c>
      <c r="I1" s="13" t="s">
        <v>6</v>
      </c>
      <c r="J1" s="12" t="s">
        <v>7</v>
      </c>
      <c r="K1" s="2" t="s">
        <v>8</v>
      </c>
      <c r="L1" s="2" t="s">
        <v>9</v>
      </c>
      <c r="M1" s="2" t="s">
        <v>10</v>
      </c>
      <c r="N1" s="2" t="s">
        <v>11</v>
      </c>
      <c r="O1" s="1" t="s">
        <v>12</v>
      </c>
      <c r="P1" s="105" t="s">
        <v>13</v>
      </c>
    </row>
    <row r="2" spans="1:16" s="6" customFormat="1" outlineLevel="1" x14ac:dyDescent="0.3">
      <c r="A2" s="41" t="str">
        <f t="shared" ref="A2:A12" si="0">"PCV00"&amp;D2</f>
        <v>PCV00704</v>
      </c>
      <c r="B2" s="42">
        <f t="shared" ref="B2:B12" si="1">H2-I2</f>
        <v>-5000</v>
      </c>
      <c r="C2" s="139">
        <v>43479</v>
      </c>
      <c r="D2" s="10">
        <v>704</v>
      </c>
      <c r="E2" s="6" t="s">
        <v>14</v>
      </c>
      <c r="F2" s="6" t="s">
        <v>15</v>
      </c>
      <c r="H2" s="14"/>
      <c r="I2" s="15">
        <v>5000</v>
      </c>
      <c r="J2" s="14"/>
      <c r="K2" s="28"/>
      <c r="L2" s="28"/>
      <c r="M2" s="8"/>
      <c r="N2" s="8"/>
      <c r="O2" s="5"/>
      <c r="P2" s="66"/>
    </row>
    <row r="3" spans="1:16" s="6" customFormat="1" outlineLevel="1" x14ac:dyDescent="0.3">
      <c r="A3" s="41" t="str">
        <f t="shared" si="0"/>
        <v>PCV00603</v>
      </c>
      <c r="B3" s="42">
        <f t="shared" si="1"/>
        <v>-60000</v>
      </c>
      <c r="C3" s="139">
        <v>43479</v>
      </c>
      <c r="D3" s="10">
        <v>603</v>
      </c>
      <c r="E3" s="6" t="s">
        <v>16</v>
      </c>
      <c r="F3" s="6" t="s">
        <v>17</v>
      </c>
      <c r="H3" s="14"/>
      <c r="I3" s="15">
        <v>60000</v>
      </c>
      <c r="J3" s="14"/>
      <c r="K3" s="28"/>
      <c r="L3" s="28"/>
      <c r="M3" s="8"/>
      <c r="N3" s="8"/>
      <c r="O3" s="5"/>
      <c r="P3" s="66"/>
    </row>
    <row r="4" spans="1:16" s="6" customFormat="1" outlineLevel="1" x14ac:dyDescent="0.3">
      <c r="A4" s="41" t="str">
        <f t="shared" si="0"/>
        <v>PCV00705</v>
      </c>
      <c r="B4" s="42">
        <f t="shared" si="1"/>
        <v>-5000</v>
      </c>
      <c r="C4" s="139">
        <v>43479</v>
      </c>
      <c r="D4" s="10">
        <v>705</v>
      </c>
      <c r="E4" s="6" t="s">
        <v>18</v>
      </c>
      <c r="F4" s="6" t="s">
        <v>19</v>
      </c>
      <c r="H4" s="14"/>
      <c r="I4" s="15">
        <v>5000</v>
      </c>
      <c r="J4" s="14"/>
      <c r="K4" s="28"/>
      <c r="L4" s="28"/>
      <c r="M4" s="8"/>
      <c r="N4" s="8"/>
      <c r="O4" s="5"/>
      <c r="P4" s="66"/>
    </row>
    <row r="5" spans="1:16" s="2" customFormat="1" outlineLevel="1" x14ac:dyDescent="0.3">
      <c r="A5" s="41" t="str">
        <f t="shared" si="0"/>
        <v>PCV00724</v>
      </c>
      <c r="B5" s="42">
        <f t="shared" si="1"/>
        <v>0</v>
      </c>
      <c r="C5" s="147"/>
      <c r="D5" s="99">
        <v>724</v>
      </c>
      <c r="E5" s="100" t="s">
        <v>20</v>
      </c>
      <c r="F5" s="101"/>
      <c r="G5" s="101"/>
      <c r="H5" s="102"/>
      <c r="I5" s="103"/>
      <c r="J5" s="102"/>
      <c r="K5" s="101"/>
      <c r="L5" s="101"/>
      <c r="O5" s="1"/>
      <c r="P5" s="65"/>
    </row>
    <row r="6" spans="1:16" s="6" customFormat="1" outlineLevel="1" x14ac:dyDescent="0.3">
      <c r="A6" s="41" t="str">
        <f t="shared" si="0"/>
        <v>PCV00725</v>
      </c>
      <c r="B6" s="42">
        <f t="shared" si="1"/>
        <v>-70000</v>
      </c>
      <c r="C6" s="139">
        <v>43482</v>
      </c>
      <c r="D6" s="10">
        <f t="shared" ref="D6:D12" si="2">D5+1</f>
        <v>725</v>
      </c>
      <c r="E6" s="6" t="s">
        <v>16</v>
      </c>
      <c r="F6" s="6" t="s">
        <v>21</v>
      </c>
      <c r="H6" s="14"/>
      <c r="I6" s="15">
        <v>70000</v>
      </c>
      <c r="J6" s="14"/>
      <c r="K6" s="28"/>
      <c r="L6" s="28"/>
      <c r="M6" s="8"/>
      <c r="N6" s="8"/>
      <c r="O6" s="5"/>
      <c r="P6" s="66"/>
    </row>
    <row r="7" spans="1:16" s="6" customFormat="1" outlineLevel="1" x14ac:dyDescent="0.3">
      <c r="A7" s="41" t="str">
        <f t="shared" si="0"/>
        <v>PCV00726</v>
      </c>
      <c r="B7" s="42">
        <f t="shared" si="1"/>
        <v>-50000</v>
      </c>
      <c r="C7" s="139">
        <v>43486</v>
      </c>
      <c r="D7" s="10">
        <f t="shared" si="2"/>
        <v>726</v>
      </c>
      <c r="E7" s="6" t="s">
        <v>16</v>
      </c>
      <c r="F7" s="6" t="s">
        <v>22</v>
      </c>
      <c r="H7" s="14"/>
      <c r="I7" s="15">
        <v>50000</v>
      </c>
      <c r="J7" s="14"/>
      <c r="K7" s="28"/>
      <c r="L7" s="28"/>
      <c r="M7" s="8"/>
      <c r="N7" s="8"/>
      <c r="O7" s="5"/>
      <c r="P7" s="66"/>
    </row>
    <row r="8" spans="1:16" s="6" customFormat="1" outlineLevel="1" x14ac:dyDescent="0.3">
      <c r="A8" s="41" t="str">
        <f t="shared" si="0"/>
        <v>PCV00727</v>
      </c>
      <c r="B8" s="42">
        <f t="shared" si="1"/>
        <v>-35000</v>
      </c>
      <c r="C8" s="139">
        <v>43486</v>
      </c>
      <c r="D8" s="10">
        <f t="shared" si="2"/>
        <v>727</v>
      </c>
      <c r="E8" s="6" t="s">
        <v>16</v>
      </c>
      <c r="F8" s="7" t="s">
        <v>23</v>
      </c>
      <c r="G8" s="7"/>
      <c r="H8" s="14"/>
      <c r="I8" s="15">
        <v>35000</v>
      </c>
      <c r="J8" s="14"/>
      <c r="K8" s="28"/>
      <c r="L8" s="28"/>
      <c r="M8" s="8"/>
      <c r="N8" s="8"/>
      <c r="O8" s="5"/>
      <c r="P8" s="66"/>
    </row>
    <row r="9" spans="1:16" s="6" customFormat="1" outlineLevel="1" x14ac:dyDescent="0.3">
      <c r="A9" s="41" t="str">
        <f t="shared" si="0"/>
        <v>PCV00728</v>
      </c>
      <c r="B9" s="42">
        <f t="shared" si="1"/>
        <v>-527400</v>
      </c>
      <c r="C9" s="139">
        <v>43487</v>
      </c>
      <c r="D9" s="10">
        <f t="shared" si="2"/>
        <v>728</v>
      </c>
      <c r="E9" s="6" t="s">
        <v>24</v>
      </c>
      <c r="F9" s="6" t="s">
        <v>25</v>
      </c>
      <c r="H9" s="14"/>
      <c r="I9" s="15">
        <v>527400</v>
      </c>
      <c r="J9" s="14"/>
      <c r="K9" s="28"/>
      <c r="L9" s="28"/>
      <c r="M9" s="8"/>
      <c r="N9" s="8"/>
      <c r="O9" s="5"/>
      <c r="P9" s="66"/>
    </row>
    <row r="10" spans="1:16" s="6" customFormat="1" outlineLevel="1" x14ac:dyDescent="0.3">
      <c r="A10" s="41" t="str">
        <f t="shared" si="0"/>
        <v>PCV00729</v>
      </c>
      <c r="B10" s="42">
        <f t="shared" si="1"/>
        <v>-353000</v>
      </c>
      <c r="C10" s="139">
        <v>43487</v>
      </c>
      <c r="D10" s="10">
        <f t="shared" si="2"/>
        <v>729</v>
      </c>
      <c r="E10" s="6" t="s">
        <v>26</v>
      </c>
      <c r="F10" s="6" t="s">
        <v>27</v>
      </c>
      <c r="H10" s="14"/>
      <c r="I10" s="15">
        <v>353000</v>
      </c>
      <c r="J10" s="14"/>
      <c r="K10" s="28" t="s">
        <v>28</v>
      </c>
      <c r="L10" s="28"/>
      <c r="M10" s="8"/>
      <c r="N10" s="8"/>
      <c r="O10" s="5"/>
      <c r="P10" s="66"/>
    </row>
    <row r="11" spans="1:16" s="6" customFormat="1" outlineLevel="1" x14ac:dyDescent="0.3">
      <c r="A11" s="41" t="str">
        <f t="shared" si="0"/>
        <v>PCV00730</v>
      </c>
      <c r="B11" s="42">
        <f t="shared" si="1"/>
        <v>-4295000</v>
      </c>
      <c r="C11" s="139">
        <v>43487</v>
      </c>
      <c r="D11" s="10">
        <f t="shared" si="2"/>
        <v>730</v>
      </c>
      <c r="E11" s="6" t="s">
        <v>29</v>
      </c>
      <c r="F11" s="6" t="s">
        <v>30</v>
      </c>
      <c r="H11" s="14"/>
      <c r="I11" s="15">
        <f>4130000+165000</f>
        <v>4295000</v>
      </c>
      <c r="J11" s="14"/>
      <c r="K11" s="28" t="s">
        <v>31</v>
      </c>
      <c r="L11" s="28"/>
      <c r="M11" s="8"/>
      <c r="N11" s="8"/>
      <c r="O11" s="5"/>
      <c r="P11" s="66"/>
    </row>
    <row r="12" spans="1:16" s="6" customFormat="1" outlineLevel="1" x14ac:dyDescent="0.3">
      <c r="A12" s="41" t="str">
        <f t="shared" si="0"/>
        <v>PCV00731</v>
      </c>
      <c r="B12" s="42">
        <f t="shared" si="1"/>
        <v>-96000</v>
      </c>
      <c r="C12" s="140">
        <v>43487</v>
      </c>
      <c r="D12" s="54">
        <f t="shared" si="2"/>
        <v>731</v>
      </c>
      <c r="E12" s="41" t="s">
        <v>32</v>
      </c>
      <c r="F12" s="41" t="s">
        <v>33</v>
      </c>
      <c r="G12" s="41"/>
      <c r="H12" s="39"/>
      <c r="I12" s="55">
        <v>96000</v>
      </c>
      <c r="J12" s="14">
        <f>2387000-53000-165000+15000</f>
        <v>2184000</v>
      </c>
      <c r="K12" s="28" t="s">
        <v>34</v>
      </c>
      <c r="L12" s="28"/>
      <c r="M12" s="8"/>
      <c r="N12" s="8"/>
      <c r="O12" s="5"/>
      <c r="P12" s="66"/>
    </row>
    <row r="13" spans="1:16" s="6" customFormat="1" outlineLevel="1" x14ac:dyDescent="0.3">
      <c r="A13" s="41"/>
      <c r="B13" s="41"/>
      <c r="C13" s="141"/>
      <c r="D13" s="8" t="s">
        <v>35</v>
      </c>
      <c r="E13" s="6" t="s">
        <v>36</v>
      </c>
      <c r="F13" s="6" t="s">
        <v>37</v>
      </c>
      <c r="H13" s="6">
        <v>100500</v>
      </c>
      <c r="J13" s="14">
        <f t="shared" ref="J13:J45" si="3">J12-I13+H13</f>
        <v>2284500</v>
      </c>
      <c r="K13" s="28"/>
      <c r="L13" s="28"/>
      <c r="M13" s="8"/>
      <c r="N13" s="8"/>
      <c r="O13" s="5"/>
      <c r="P13" s="66"/>
    </row>
    <row r="14" spans="1:16" s="6" customFormat="1" outlineLevel="1" x14ac:dyDescent="0.3">
      <c r="A14" s="41" t="str">
        <f t="shared" ref="A14:A46" si="4">"PCV00"&amp;D14</f>
        <v>PCV00732</v>
      </c>
      <c r="B14" s="42">
        <f t="shared" ref="B14:B46" si="5">H14-I14</f>
        <v>-137500</v>
      </c>
      <c r="C14" s="139">
        <v>43488</v>
      </c>
      <c r="D14" s="10">
        <f>D12+1</f>
        <v>732</v>
      </c>
      <c r="E14" s="6" t="s">
        <v>18</v>
      </c>
      <c r="F14" s="6" t="s">
        <v>38</v>
      </c>
      <c r="H14" s="14"/>
      <c r="I14" s="15">
        <v>137500</v>
      </c>
      <c r="J14" s="14">
        <f t="shared" si="3"/>
        <v>2147000</v>
      </c>
      <c r="K14" s="28"/>
      <c r="L14" s="28"/>
      <c r="M14" s="8"/>
      <c r="N14" s="8"/>
      <c r="O14" s="5"/>
      <c r="P14" s="66"/>
    </row>
    <row r="15" spans="1:16" s="6" customFormat="1" outlineLevel="1" x14ac:dyDescent="0.3">
      <c r="A15" s="41" t="str">
        <f t="shared" si="4"/>
        <v>PCV00733</v>
      </c>
      <c r="B15" s="42">
        <f t="shared" si="5"/>
        <v>-6000</v>
      </c>
      <c r="C15" s="139">
        <v>43488</v>
      </c>
      <c r="D15" s="10">
        <f t="shared" ref="D15:D21" si="6">D14+1</f>
        <v>733</v>
      </c>
      <c r="E15" s="6" t="s">
        <v>26</v>
      </c>
      <c r="F15" s="6" t="s">
        <v>39</v>
      </c>
      <c r="H15" s="14"/>
      <c r="I15" s="15">
        <v>6000</v>
      </c>
      <c r="J15" s="14">
        <f t="shared" si="3"/>
        <v>2141000</v>
      </c>
      <c r="K15" s="28"/>
      <c r="L15" s="28"/>
      <c r="M15" s="8"/>
      <c r="N15" s="8"/>
      <c r="O15" s="5"/>
      <c r="P15" s="66"/>
    </row>
    <row r="16" spans="1:16" s="6" customFormat="1" outlineLevel="1" x14ac:dyDescent="0.3">
      <c r="A16" s="41" t="str">
        <f t="shared" si="4"/>
        <v>PCV00734</v>
      </c>
      <c r="B16" s="42">
        <f t="shared" si="5"/>
        <v>-30000</v>
      </c>
      <c r="C16" s="139">
        <v>43488</v>
      </c>
      <c r="D16" s="10">
        <f t="shared" si="6"/>
        <v>734</v>
      </c>
      <c r="E16" s="6" t="s">
        <v>18</v>
      </c>
      <c r="F16" s="6" t="s">
        <v>40</v>
      </c>
      <c r="H16" s="14"/>
      <c r="I16" s="15">
        <v>30000</v>
      </c>
      <c r="J16" s="14">
        <f t="shared" si="3"/>
        <v>2111000</v>
      </c>
      <c r="K16" s="28"/>
      <c r="L16" s="28"/>
      <c r="M16" s="8"/>
      <c r="N16" s="8"/>
      <c r="O16" s="5"/>
      <c r="P16" s="66"/>
    </row>
    <row r="17" spans="1:16" s="6" customFormat="1" outlineLevel="1" x14ac:dyDescent="0.3">
      <c r="A17" s="41" t="str">
        <f t="shared" si="4"/>
        <v>PCV00735</v>
      </c>
      <c r="B17" s="42">
        <f t="shared" si="5"/>
        <v>-11000</v>
      </c>
      <c r="C17" s="139">
        <v>43488</v>
      </c>
      <c r="D17" s="10">
        <f t="shared" si="6"/>
        <v>735</v>
      </c>
      <c r="E17" s="6" t="s">
        <v>18</v>
      </c>
      <c r="F17" s="7" t="s">
        <v>19</v>
      </c>
      <c r="G17" s="7"/>
      <c r="H17" s="14"/>
      <c r="I17" s="15">
        <v>11000</v>
      </c>
      <c r="J17" s="14">
        <f t="shared" si="3"/>
        <v>2100000</v>
      </c>
      <c r="K17" s="28"/>
      <c r="L17" s="28"/>
      <c r="M17" s="8"/>
      <c r="N17" s="8"/>
      <c r="O17" s="5"/>
      <c r="P17" s="66"/>
    </row>
    <row r="18" spans="1:16" s="6" customFormat="1" outlineLevel="1" x14ac:dyDescent="0.3">
      <c r="A18" s="41" t="str">
        <f t="shared" si="4"/>
        <v>PCV00736</v>
      </c>
      <c r="B18" s="42">
        <f t="shared" si="5"/>
        <v>-30000</v>
      </c>
      <c r="C18" s="139">
        <v>43488</v>
      </c>
      <c r="D18" s="10">
        <f t="shared" si="6"/>
        <v>736</v>
      </c>
      <c r="E18" s="6" t="s">
        <v>18</v>
      </c>
      <c r="F18" s="6" t="s">
        <v>41</v>
      </c>
      <c r="H18" s="14"/>
      <c r="I18" s="15">
        <v>30000</v>
      </c>
      <c r="J18" s="14">
        <f t="shared" si="3"/>
        <v>2070000</v>
      </c>
      <c r="K18" s="28"/>
      <c r="L18" s="28"/>
      <c r="M18" s="8"/>
      <c r="N18" s="8"/>
      <c r="O18" s="5"/>
      <c r="P18" s="66"/>
    </row>
    <row r="19" spans="1:16" s="6" customFormat="1" outlineLevel="1" x14ac:dyDescent="0.3">
      <c r="A19" s="41" t="str">
        <f t="shared" si="4"/>
        <v>PCV00737</v>
      </c>
      <c r="B19" s="42">
        <f t="shared" si="5"/>
        <v>-50000</v>
      </c>
      <c r="C19" s="139">
        <v>43489</v>
      </c>
      <c r="D19" s="10">
        <f t="shared" si="6"/>
        <v>737</v>
      </c>
      <c r="E19" s="6" t="s">
        <v>14</v>
      </c>
      <c r="F19" s="6" t="s">
        <v>42</v>
      </c>
      <c r="H19" s="14"/>
      <c r="I19" s="15">
        <v>50000</v>
      </c>
      <c r="J19" s="14">
        <f t="shared" si="3"/>
        <v>2020000</v>
      </c>
      <c r="K19" s="28"/>
      <c r="L19" s="28"/>
      <c r="M19" s="8"/>
      <c r="N19" s="8"/>
      <c r="O19" s="5"/>
      <c r="P19" s="66"/>
    </row>
    <row r="20" spans="1:16" s="6" customFormat="1" outlineLevel="1" x14ac:dyDescent="0.3">
      <c r="A20" s="41" t="str">
        <f t="shared" si="4"/>
        <v>PCV00738</v>
      </c>
      <c r="B20" s="42">
        <f t="shared" si="5"/>
        <v>-75400</v>
      </c>
      <c r="C20" s="139">
        <v>43489</v>
      </c>
      <c r="D20" s="10">
        <f t="shared" si="6"/>
        <v>738</v>
      </c>
      <c r="E20" s="6" t="s">
        <v>14</v>
      </c>
      <c r="F20" s="6" t="s">
        <v>43</v>
      </c>
      <c r="H20" s="14"/>
      <c r="I20" s="15">
        <v>75400</v>
      </c>
      <c r="J20" s="14">
        <f t="shared" si="3"/>
        <v>1944600</v>
      </c>
      <c r="K20" s="28"/>
      <c r="L20" s="28"/>
      <c r="M20" s="8"/>
      <c r="N20" s="8"/>
      <c r="O20" s="5"/>
      <c r="P20" s="66"/>
    </row>
    <row r="21" spans="1:16" s="6" customFormat="1" outlineLevel="1" x14ac:dyDescent="0.3">
      <c r="A21" s="41" t="str">
        <f t="shared" si="4"/>
        <v>PCV00739</v>
      </c>
      <c r="B21" s="42">
        <f t="shared" si="5"/>
        <v>-360000</v>
      </c>
      <c r="C21" s="139">
        <v>43489</v>
      </c>
      <c r="D21" s="10">
        <f t="shared" si="6"/>
        <v>739</v>
      </c>
      <c r="E21" s="6" t="s">
        <v>44</v>
      </c>
      <c r="F21" s="6" t="s">
        <v>45</v>
      </c>
      <c r="H21" s="14"/>
      <c r="I21" s="15">
        <v>360000</v>
      </c>
      <c r="J21" s="14">
        <f t="shared" si="3"/>
        <v>1584600</v>
      </c>
      <c r="K21" s="28"/>
      <c r="L21" s="28"/>
      <c r="M21" s="8"/>
      <c r="N21" s="8"/>
      <c r="O21" s="5"/>
      <c r="P21" s="66"/>
    </row>
    <row r="22" spans="1:16" s="6" customFormat="1" outlineLevel="1" x14ac:dyDescent="0.3">
      <c r="A22" s="41" t="str">
        <f t="shared" si="4"/>
        <v>PCV00Bill</v>
      </c>
      <c r="B22" s="42">
        <f t="shared" si="5"/>
        <v>-1269000</v>
      </c>
      <c r="C22" s="139">
        <v>43490</v>
      </c>
      <c r="D22" s="10" t="s">
        <v>46</v>
      </c>
      <c r="E22" s="6" t="s">
        <v>47</v>
      </c>
      <c r="F22" s="6" t="s">
        <v>48</v>
      </c>
      <c r="H22" s="14"/>
      <c r="I22" s="15">
        <v>1269000</v>
      </c>
      <c r="J22" s="14">
        <f t="shared" si="3"/>
        <v>315600</v>
      </c>
      <c r="K22" s="28" t="s">
        <v>49</v>
      </c>
      <c r="L22" s="28"/>
      <c r="M22" s="8"/>
      <c r="N22" s="8"/>
      <c r="O22" s="5"/>
      <c r="P22" s="66"/>
    </row>
    <row r="23" spans="1:16" s="6" customFormat="1" outlineLevel="1" x14ac:dyDescent="0.3">
      <c r="A23" s="41" t="str">
        <f t="shared" si="4"/>
        <v>PCV00740</v>
      </c>
      <c r="B23" s="42">
        <f t="shared" si="5"/>
        <v>-97800</v>
      </c>
      <c r="C23" s="139">
        <v>43490</v>
      </c>
      <c r="D23" s="10">
        <v>740</v>
      </c>
      <c r="E23" s="6" t="s">
        <v>50</v>
      </c>
      <c r="F23" s="6" t="s">
        <v>51</v>
      </c>
      <c r="H23" s="14"/>
      <c r="I23" s="15">
        <v>97800</v>
      </c>
      <c r="J23" s="14">
        <f t="shared" si="3"/>
        <v>217800</v>
      </c>
      <c r="K23" s="28"/>
      <c r="L23" s="28"/>
      <c r="M23" s="8"/>
      <c r="N23" s="8"/>
      <c r="O23" s="5"/>
      <c r="P23" s="66"/>
    </row>
    <row r="24" spans="1:16" s="6" customFormat="1" outlineLevel="1" x14ac:dyDescent="0.3">
      <c r="A24" s="41" t="str">
        <f t="shared" si="4"/>
        <v>PCV00741</v>
      </c>
      <c r="B24" s="42">
        <f t="shared" si="5"/>
        <v>-5000</v>
      </c>
      <c r="C24" s="139">
        <v>43490</v>
      </c>
      <c r="D24" s="10">
        <f>D23+1</f>
        <v>741</v>
      </c>
      <c r="E24" s="6" t="s">
        <v>18</v>
      </c>
      <c r="F24" s="7" t="s">
        <v>19</v>
      </c>
      <c r="G24" s="7"/>
      <c r="H24" s="14"/>
      <c r="I24" s="15">
        <v>5000</v>
      </c>
      <c r="J24" s="14">
        <f t="shared" si="3"/>
        <v>212800</v>
      </c>
      <c r="K24" s="28"/>
      <c r="L24" s="28"/>
      <c r="M24" s="8"/>
      <c r="N24" s="8"/>
      <c r="O24" s="5"/>
      <c r="P24" s="66"/>
    </row>
    <row r="25" spans="1:16" s="6" customFormat="1" outlineLevel="1" x14ac:dyDescent="0.3">
      <c r="A25" s="41" t="str">
        <f t="shared" si="4"/>
        <v>PCV00742</v>
      </c>
      <c r="B25" s="42">
        <f t="shared" si="5"/>
        <v>-10000</v>
      </c>
      <c r="C25" s="139">
        <v>43490</v>
      </c>
      <c r="D25" s="10">
        <f>D24+1</f>
        <v>742</v>
      </c>
      <c r="E25" s="6" t="s">
        <v>14</v>
      </c>
      <c r="F25" s="6" t="s">
        <v>52</v>
      </c>
      <c r="H25" s="14"/>
      <c r="I25" s="15">
        <v>10000</v>
      </c>
      <c r="J25" s="14">
        <f t="shared" si="3"/>
        <v>202800</v>
      </c>
      <c r="K25" s="28"/>
      <c r="L25" s="28"/>
      <c r="M25" s="8"/>
      <c r="N25" s="8"/>
      <c r="O25" s="5"/>
      <c r="P25" s="66"/>
    </row>
    <row r="26" spans="1:16" s="6" customFormat="1" outlineLevel="1" x14ac:dyDescent="0.3">
      <c r="A26" s="41" t="str">
        <f t="shared" si="4"/>
        <v>PCV00Replenishment</v>
      </c>
      <c r="B26" s="42">
        <f t="shared" si="5"/>
        <v>4300000</v>
      </c>
      <c r="C26" s="139">
        <v>43490</v>
      </c>
      <c r="D26" s="10" t="s">
        <v>53</v>
      </c>
      <c r="E26" s="6" t="s">
        <v>54</v>
      </c>
      <c r="F26" s="6" t="s">
        <v>55</v>
      </c>
      <c r="H26" s="14">
        <v>4300000</v>
      </c>
      <c r="I26" s="15"/>
      <c r="J26" s="14">
        <f t="shared" si="3"/>
        <v>4502800</v>
      </c>
      <c r="K26" s="28"/>
      <c r="L26" s="28"/>
      <c r="M26" s="8"/>
      <c r="N26" s="8"/>
      <c r="O26" s="5"/>
      <c r="P26" s="66"/>
    </row>
    <row r="27" spans="1:16" s="6" customFormat="1" outlineLevel="1" x14ac:dyDescent="0.3">
      <c r="A27" s="41" t="str">
        <f t="shared" si="4"/>
        <v>PCV00743</v>
      </c>
      <c r="B27" s="42">
        <f t="shared" si="5"/>
        <v>-250000</v>
      </c>
      <c r="C27" s="139">
        <v>43490</v>
      </c>
      <c r="D27" s="10">
        <f>D25+1</f>
        <v>743</v>
      </c>
      <c r="E27" s="6" t="s">
        <v>56</v>
      </c>
      <c r="F27" s="6" t="s">
        <v>57</v>
      </c>
      <c r="H27" s="14"/>
      <c r="I27" s="15">
        <v>250000</v>
      </c>
      <c r="J27" s="14">
        <f t="shared" si="3"/>
        <v>4252800</v>
      </c>
      <c r="K27" s="28"/>
      <c r="L27" s="28"/>
      <c r="M27" s="8"/>
      <c r="N27" s="8"/>
      <c r="O27" s="5"/>
      <c r="P27" s="66"/>
    </row>
    <row r="28" spans="1:16" s="6" customFormat="1" outlineLevel="1" x14ac:dyDescent="0.3">
      <c r="A28" s="41" t="str">
        <f t="shared" si="4"/>
        <v>PCV00744</v>
      </c>
      <c r="B28" s="42">
        <f t="shared" si="5"/>
        <v>-60000</v>
      </c>
      <c r="C28" s="139">
        <v>43493</v>
      </c>
      <c r="D28" s="10">
        <f t="shared" ref="D28:D36" si="7">D27+1</f>
        <v>744</v>
      </c>
      <c r="E28" s="6" t="s">
        <v>16</v>
      </c>
      <c r="F28" s="6" t="s">
        <v>58</v>
      </c>
      <c r="H28" s="14"/>
      <c r="I28" s="15">
        <v>60000</v>
      </c>
      <c r="J28" s="14">
        <f t="shared" si="3"/>
        <v>4192800</v>
      </c>
      <c r="K28" s="28"/>
      <c r="L28" s="28"/>
      <c r="M28" s="8"/>
      <c r="N28" s="8"/>
      <c r="O28" s="5"/>
      <c r="P28" s="66"/>
    </row>
    <row r="29" spans="1:16" s="6" customFormat="1" outlineLevel="1" x14ac:dyDescent="0.3">
      <c r="A29" s="41" t="str">
        <f t="shared" si="4"/>
        <v>PCV00745</v>
      </c>
      <c r="B29" s="42">
        <f t="shared" si="5"/>
        <v>-118000</v>
      </c>
      <c r="C29" s="139">
        <v>43493</v>
      </c>
      <c r="D29" s="10">
        <f t="shared" si="7"/>
        <v>745</v>
      </c>
      <c r="E29" s="6" t="s">
        <v>26</v>
      </c>
      <c r="F29" s="6" t="s">
        <v>59</v>
      </c>
      <c r="H29" s="14"/>
      <c r="I29" s="15">
        <v>118000</v>
      </c>
      <c r="J29" s="14">
        <f t="shared" si="3"/>
        <v>4074800</v>
      </c>
      <c r="K29" s="28"/>
      <c r="L29" s="28"/>
      <c r="M29" s="8"/>
      <c r="N29" s="8"/>
      <c r="O29" s="5"/>
      <c r="P29" s="66"/>
    </row>
    <row r="30" spans="1:16" s="6" customFormat="1" outlineLevel="1" x14ac:dyDescent="0.3">
      <c r="A30" s="41" t="str">
        <f t="shared" si="4"/>
        <v>PCV00746</v>
      </c>
      <c r="B30" s="42">
        <f t="shared" si="5"/>
        <v>-147000</v>
      </c>
      <c r="C30" s="139">
        <v>43493</v>
      </c>
      <c r="D30" s="10">
        <f t="shared" si="7"/>
        <v>746</v>
      </c>
      <c r="E30" s="6" t="s">
        <v>16</v>
      </c>
      <c r="F30" s="6" t="s">
        <v>60</v>
      </c>
      <c r="H30" s="14"/>
      <c r="I30" s="15">
        <v>147000</v>
      </c>
      <c r="J30" s="14">
        <f t="shared" si="3"/>
        <v>3927800</v>
      </c>
      <c r="K30" s="28" t="s">
        <v>61</v>
      </c>
      <c r="L30" s="28"/>
      <c r="M30" s="8"/>
      <c r="N30" s="8"/>
      <c r="O30" s="5"/>
      <c r="P30" s="66"/>
    </row>
    <row r="31" spans="1:16" s="6" customFormat="1" outlineLevel="1" x14ac:dyDescent="0.3">
      <c r="A31" s="41" t="str">
        <f t="shared" si="4"/>
        <v>PCV00747</v>
      </c>
      <c r="B31" s="42">
        <f t="shared" si="5"/>
        <v>-95000</v>
      </c>
      <c r="C31" s="139">
        <v>43494</v>
      </c>
      <c r="D31" s="10">
        <f t="shared" si="7"/>
        <v>747</v>
      </c>
      <c r="E31" s="6" t="s">
        <v>14</v>
      </c>
      <c r="F31" s="6" t="s">
        <v>62</v>
      </c>
      <c r="H31" s="14"/>
      <c r="I31" s="15">
        <v>95000</v>
      </c>
      <c r="J31" s="14">
        <f t="shared" si="3"/>
        <v>3832800</v>
      </c>
      <c r="K31" s="28"/>
      <c r="L31" s="28"/>
      <c r="M31" s="8"/>
      <c r="N31" s="8"/>
      <c r="O31" s="5"/>
      <c r="P31" s="66"/>
    </row>
    <row r="32" spans="1:16" s="6" customFormat="1" outlineLevel="1" x14ac:dyDescent="0.3">
      <c r="A32" s="41" t="str">
        <f t="shared" si="4"/>
        <v>PCV00748</v>
      </c>
      <c r="B32" s="42">
        <f t="shared" si="5"/>
        <v>-120000</v>
      </c>
      <c r="C32" s="139">
        <v>43494</v>
      </c>
      <c r="D32" s="10">
        <f t="shared" si="7"/>
        <v>748</v>
      </c>
      <c r="E32" s="6" t="s">
        <v>18</v>
      </c>
      <c r="F32" s="6" t="s">
        <v>38</v>
      </c>
      <c r="H32" s="14"/>
      <c r="I32" s="15">
        <v>120000</v>
      </c>
      <c r="J32" s="14">
        <f t="shared" si="3"/>
        <v>3712800</v>
      </c>
      <c r="K32" s="28"/>
      <c r="L32" s="28"/>
      <c r="M32" s="8"/>
      <c r="N32" s="8"/>
      <c r="O32" s="5"/>
      <c r="P32" s="66"/>
    </row>
    <row r="33" spans="1:17" s="6" customFormat="1" outlineLevel="1" x14ac:dyDescent="0.3">
      <c r="A33" s="41" t="str">
        <f t="shared" si="4"/>
        <v>PCV00749</v>
      </c>
      <c r="B33" s="42">
        <f t="shared" si="5"/>
        <v>-450000</v>
      </c>
      <c r="C33" s="139">
        <v>43494</v>
      </c>
      <c r="D33" s="10">
        <f t="shared" si="7"/>
        <v>749</v>
      </c>
      <c r="E33" s="6" t="s">
        <v>56</v>
      </c>
      <c r="F33" s="6" t="s">
        <v>63</v>
      </c>
      <c r="H33" s="14"/>
      <c r="I33" s="15">
        <v>450000</v>
      </c>
      <c r="J33" s="14">
        <f t="shared" si="3"/>
        <v>3262800</v>
      </c>
      <c r="K33" s="28"/>
      <c r="L33" s="28"/>
      <c r="M33" s="8"/>
      <c r="N33" s="8"/>
      <c r="O33" s="5"/>
      <c r="P33" s="66"/>
    </row>
    <row r="34" spans="1:17" s="6" customFormat="1" outlineLevel="1" x14ac:dyDescent="0.3">
      <c r="A34" s="41" t="str">
        <f t="shared" si="4"/>
        <v>PCV00750</v>
      </c>
      <c r="B34" s="42">
        <f t="shared" si="5"/>
        <v>-30000</v>
      </c>
      <c r="C34" s="139">
        <v>43494</v>
      </c>
      <c r="D34" s="10">
        <f t="shared" si="7"/>
        <v>750</v>
      </c>
      <c r="E34" s="6" t="s">
        <v>56</v>
      </c>
      <c r="F34" s="6" t="s">
        <v>64</v>
      </c>
      <c r="H34" s="14"/>
      <c r="I34" s="15">
        <v>30000</v>
      </c>
      <c r="J34" s="14">
        <f t="shared" si="3"/>
        <v>3232800</v>
      </c>
      <c r="K34" s="28"/>
      <c r="L34" s="28"/>
      <c r="M34" s="8"/>
      <c r="N34" s="8"/>
      <c r="O34" s="5"/>
      <c r="P34" s="66"/>
    </row>
    <row r="35" spans="1:17" s="6" customFormat="1" outlineLevel="1" x14ac:dyDescent="0.3">
      <c r="A35" s="41" t="str">
        <f t="shared" si="4"/>
        <v>PCV00751</v>
      </c>
      <c r="B35" s="42">
        <f t="shared" si="5"/>
        <v>-204000</v>
      </c>
      <c r="C35" s="139">
        <v>43495</v>
      </c>
      <c r="D35" s="10">
        <f t="shared" si="7"/>
        <v>751</v>
      </c>
      <c r="E35" s="6" t="s">
        <v>26</v>
      </c>
      <c r="F35" s="6" t="s">
        <v>65</v>
      </c>
      <c r="H35" s="14"/>
      <c r="I35" s="15">
        <v>204000</v>
      </c>
      <c r="J35" s="14">
        <f t="shared" si="3"/>
        <v>3028800</v>
      </c>
      <c r="K35" s="28"/>
      <c r="L35" s="28"/>
      <c r="M35" s="8"/>
      <c r="N35" s="8"/>
      <c r="O35" s="5"/>
      <c r="P35" s="66"/>
    </row>
    <row r="36" spans="1:17" s="6" customFormat="1" outlineLevel="1" x14ac:dyDescent="0.3">
      <c r="A36" s="41" t="str">
        <f t="shared" si="4"/>
        <v>PCV00752</v>
      </c>
      <c r="B36" s="42">
        <f t="shared" si="5"/>
        <v>-320000</v>
      </c>
      <c r="C36" s="139">
        <v>43495</v>
      </c>
      <c r="D36" s="10">
        <f t="shared" si="7"/>
        <v>752</v>
      </c>
      <c r="E36" s="6" t="s">
        <v>66</v>
      </c>
      <c r="F36" s="6" t="s">
        <v>67</v>
      </c>
      <c r="H36" s="14"/>
      <c r="I36" s="15">
        <v>320000</v>
      </c>
      <c r="J36" s="14">
        <f t="shared" si="3"/>
        <v>2708800</v>
      </c>
      <c r="K36" s="28"/>
      <c r="L36" s="28"/>
      <c r="M36" s="8"/>
      <c r="N36" s="8"/>
      <c r="O36" s="5"/>
      <c r="P36" s="66"/>
    </row>
    <row r="37" spans="1:17" s="6" customFormat="1" outlineLevel="1" x14ac:dyDescent="0.3">
      <c r="A37" s="41" t="str">
        <f t="shared" si="4"/>
        <v>PCV00Bill</v>
      </c>
      <c r="B37" s="42">
        <f t="shared" si="5"/>
        <v>-464592</v>
      </c>
      <c r="C37" s="139">
        <v>43495</v>
      </c>
      <c r="D37" s="10" t="s">
        <v>46</v>
      </c>
      <c r="E37" s="6" t="s">
        <v>47</v>
      </c>
      <c r="F37" s="6" t="s">
        <v>68</v>
      </c>
      <c r="H37" s="14"/>
      <c r="I37" s="15">
        <v>464592</v>
      </c>
      <c r="J37" s="14">
        <f t="shared" si="3"/>
        <v>2244208</v>
      </c>
      <c r="K37" s="28"/>
      <c r="L37" s="28"/>
      <c r="M37" s="8"/>
      <c r="N37" s="8"/>
      <c r="O37" s="5"/>
      <c r="P37" s="66"/>
    </row>
    <row r="38" spans="1:17" s="6" customFormat="1" outlineLevel="1" x14ac:dyDescent="0.3">
      <c r="A38" s="41" t="str">
        <f t="shared" si="4"/>
        <v>PCV00753</v>
      </c>
      <c r="B38" s="42">
        <f t="shared" si="5"/>
        <v>-10000</v>
      </c>
      <c r="C38" s="139">
        <v>43495</v>
      </c>
      <c r="D38" s="10">
        <f>D36+1</f>
        <v>753</v>
      </c>
      <c r="E38" s="6" t="s">
        <v>16</v>
      </c>
      <c r="F38" s="6" t="s">
        <v>69</v>
      </c>
      <c r="H38" s="14"/>
      <c r="I38" s="15">
        <v>10000</v>
      </c>
      <c r="J38" s="14">
        <f t="shared" si="3"/>
        <v>2234208</v>
      </c>
      <c r="K38" s="28"/>
      <c r="L38" s="28"/>
      <c r="M38" s="8"/>
      <c r="N38" s="8"/>
      <c r="O38" s="5"/>
      <c r="P38" s="66"/>
    </row>
    <row r="39" spans="1:17" s="6" customFormat="1" outlineLevel="1" x14ac:dyDescent="0.3">
      <c r="A39" s="41" t="str">
        <f t="shared" si="4"/>
        <v>PCV00754</v>
      </c>
      <c r="B39" s="42">
        <f t="shared" si="5"/>
        <v>-50000</v>
      </c>
      <c r="C39" s="139">
        <v>43496</v>
      </c>
      <c r="D39" s="10">
        <f t="shared" ref="D39:D46" si="8">D38+1</f>
        <v>754</v>
      </c>
      <c r="E39" s="6" t="s">
        <v>14</v>
      </c>
      <c r="F39" s="6" t="s">
        <v>70</v>
      </c>
      <c r="H39" s="14"/>
      <c r="I39" s="15">
        <v>50000</v>
      </c>
      <c r="J39" s="14">
        <f t="shared" si="3"/>
        <v>2184208</v>
      </c>
      <c r="K39" s="28"/>
      <c r="L39" s="28"/>
      <c r="M39" s="8"/>
      <c r="N39" s="8"/>
      <c r="O39" s="5"/>
      <c r="P39" s="66"/>
    </row>
    <row r="40" spans="1:17" s="6" customFormat="1" outlineLevel="1" x14ac:dyDescent="0.3">
      <c r="A40" s="41"/>
      <c r="B40" s="42">
        <f t="shared" si="5"/>
        <v>14000000</v>
      </c>
      <c r="C40" s="139"/>
      <c r="D40" s="10"/>
      <c r="E40" s="6" t="s">
        <v>71</v>
      </c>
      <c r="F40" s="6" t="s">
        <v>72</v>
      </c>
      <c r="H40" s="15">
        <v>14000000</v>
      </c>
      <c r="I40" s="15"/>
      <c r="J40" s="14">
        <f t="shared" si="3"/>
        <v>16184208</v>
      </c>
      <c r="K40" s="28"/>
      <c r="L40" s="28"/>
      <c r="M40" s="47"/>
      <c r="N40" s="47"/>
      <c r="O40" s="5"/>
      <c r="P40" s="66"/>
    </row>
    <row r="41" spans="1:17" s="6" customFormat="1" ht="28.8" outlineLevel="1" x14ac:dyDescent="0.3">
      <c r="A41" s="41" t="str">
        <f t="shared" si="4"/>
        <v>PCV00755</v>
      </c>
      <c r="B41" s="42">
        <f t="shared" si="5"/>
        <v>-176500</v>
      </c>
      <c r="C41" s="139">
        <v>43496</v>
      </c>
      <c r="D41" s="10">
        <f>D39+1</f>
        <v>755</v>
      </c>
      <c r="E41" s="6" t="s">
        <v>73</v>
      </c>
      <c r="F41" s="6" t="s">
        <v>74</v>
      </c>
      <c r="H41" s="14"/>
      <c r="I41" s="15">
        <v>176500</v>
      </c>
      <c r="J41" s="14">
        <f t="shared" si="3"/>
        <v>16007708</v>
      </c>
      <c r="K41" s="28" t="s">
        <v>75</v>
      </c>
      <c r="L41" s="28"/>
      <c r="M41" s="8"/>
      <c r="N41" s="47"/>
      <c r="O41" s="5"/>
      <c r="P41" s="66"/>
      <c r="Q41" s="18"/>
    </row>
    <row r="42" spans="1:17" s="6" customFormat="1" outlineLevel="1" x14ac:dyDescent="0.3">
      <c r="A42" s="41" t="str">
        <f t="shared" si="4"/>
        <v>PCV00756</v>
      </c>
      <c r="B42" s="42">
        <f t="shared" si="5"/>
        <v>-55000</v>
      </c>
      <c r="C42" s="139">
        <v>43497</v>
      </c>
      <c r="D42" s="10">
        <f t="shared" si="8"/>
        <v>756</v>
      </c>
      <c r="E42" s="6" t="s">
        <v>16</v>
      </c>
      <c r="F42" s="6" t="s">
        <v>76</v>
      </c>
      <c r="H42" s="14"/>
      <c r="I42" s="25">
        <v>55000</v>
      </c>
      <c r="J42" s="14">
        <f t="shared" si="3"/>
        <v>15952708</v>
      </c>
      <c r="K42" s="28"/>
      <c r="L42" s="28"/>
      <c r="M42" s="8"/>
      <c r="N42" s="8"/>
      <c r="O42" s="5"/>
      <c r="P42" s="66"/>
    </row>
    <row r="43" spans="1:17" s="6" customFormat="1" outlineLevel="1" x14ac:dyDescent="0.3">
      <c r="A43" s="41" t="str">
        <f t="shared" si="4"/>
        <v>PCV00757</v>
      </c>
      <c r="B43" s="42">
        <f t="shared" si="5"/>
        <v>0</v>
      </c>
      <c r="C43" s="139">
        <v>43500</v>
      </c>
      <c r="D43" s="10">
        <f t="shared" si="8"/>
        <v>757</v>
      </c>
      <c r="E43" s="6" t="s">
        <v>18</v>
      </c>
      <c r="F43" s="6" t="s">
        <v>19</v>
      </c>
      <c r="H43" s="14"/>
      <c r="I43" s="15">
        <f>7500-7500</f>
        <v>0</v>
      </c>
      <c r="J43" s="14">
        <f t="shared" si="3"/>
        <v>15952708</v>
      </c>
      <c r="K43" s="28" t="s">
        <v>77</v>
      </c>
      <c r="L43" s="28"/>
      <c r="M43" s="8"/>
      <c r="N43" s="8"/>
      <c r="O43" s="5"/>
      <c r="P43" s="66"/>
    </row>
    <row r="44" spans="1:17" s="6" customFormat="1" outlineLevel="1" x14ac:dyDescent="0.3">
      <c r="A44" s="41" t="str">
        <f t="shared" si="4"/>
        <v>PCV00758</v>
      </c>
      <c r="B44" s="42">
        <f t="shared" si="5"/>
        <v>-12000</v>
      </c>
      <c r="C44" s="139">
        <v>43500</v>
      </c>
      <c r="D44" s="10">
        <f t="shared" si="8"/>
        <v>758</v>
      </c>
      <c r="E44" s="6" t="s">
        <v>16</v>
      </c>
      <c r="F44" s="6" t="s">
        <v>78</v>
      </c>
      <c r="H44" s="14"/>
      <c r="I44" s="25">
        <v>12000</v>
      </c>
      <c r="J44" s="14">
        <f t="shared" si="3"/>
        <v>15940708</v>
      </c>
      <c r="K44" s="28"/>
      <c r="L44" s="28"/>
      <c r="M44" s="8"/>
      <c r="N44" s="8"/>
      <c r="O44" s="5"/>
      <c r="P44" s="66"/>
    </row>
    <row r="45" spans="1:17" s="6" customFormat="1" outlineLevel="1" x14ac:dyDescent="0.3">
      <c r="A45" s="41" t="str">
        <f t="shared" si="4"/>
        <v>PCV00759</v>
      </c>
      <c r="B45" s="42">
        <f t="shared" si="5"/>
        <v>-80000</v>
      </c>
      <c r="C45" s="139">
        <v>43500</v>
      </c>
      <c r="D45" s="10">
        <f t="shared" si="8"/>
        <v>759</v>
      </c>
      <c r="E45" s="6" t="s">
        <v>16</v>
      </c>
      <c r="F45" s="6" t="s">
        <v>79</v>
      </c>
      <c r="H45" s="14"/>
      <c r="I45" s="25">
        <v>80000</v>
      </c>
      <c r="J45" s="14">
        <f t="shared" si="3"/>
        <v>15860708</v>
      </c>
      <c r="K45" s="28"/>
      <c r="L45" s="28"/>
      <c r="M45" s="8"/>
      <c r="N45" s="8"/>
      <c r="O45" s="5"/>
      <c r="P45" s="66"/>
    </row>
    <row r="46" spans="1:17" s="6" customFormat="1" outlineLevel="1" x14ac:dyDescent="0.3">
      <c r="A46" s="41" t="str">
        <f t="shared" si="4"/>
        <v>PCV00760</v>
      </c>
      <c r="B46" s="42">
        <f t="shared" si="5"/>
        <v>-79000</v>
      </c>
      <c r="C46" s="139">
        <v>43501</v>
      </c>
      <c r="D46" s="10">
        <f t="shared" si="8"/>
        <v>760</v>
      </c>
      <c r="E46" s="6" t="s">
        <v>26</v>
      </c>
      <c r="F46" s="6" t="s">
        <v>80</v>
      </c>
      <c r="H46" s="14"/>
      <c r="I46" s="25">
        <v>79000</v>
      </c>
      <c r="J46" s="14">
        <f t="shared" ref="J46:J77" si="9">J45-I46+H46</f>
        <v>15781708</v>
      </c>
      <c r="K46" s="28"/>
      <c r="L46" s="28"/>
      <c r="M46" s="8"/>
      <c r="N46" s="8"/>
      <c r="O46" s="5"/>
      <c r="P46" s="66"/>
    </row>
    <row r="47" spans="1:17" s="6" customFormat="1" outlineLevel="1" x14ac:dyDescent="0.3">
      <c r="A47" s="41" t="str">
        <f t="shared" ref="A47:A78" si="10">"PCV00"&amp;D47</f>
        <v>PCV00Bill</v>
      </c>
      <c r="B47" s="42">
        <f t="shared" ref="B47:B78" si="11">H47-I47</f>
        <v>-1044474</v>
      </c>
      <c r="C47" s="139">
        <v>43501</v>
      </c>
      <c r="D47" s="10" t="s">
        <v>46</v>
      </c>
      <c r="E47" s="6" t="s">
        <v>47</v>
      </c>
      <c r="F47" s="6" t="s">
        <v>81</v>
      </c>
      <c r="H47" s="14"/>
      <c r="I47" s="15">
        <v>1044474</v>
      </c>
      <c r="J47" s="14">
        <f t="shared" si="9"/>
        <v>14737234</v>
      </c>
      <c r="K47" s="28"/>
      <c r="L47" s="28"/>
      <c r="M47" s="8"/>
      <c r="N47" s="8"/>
      <c r="O47" s="5"/>
      <c r="P47" s="66"/>
    </row>
    <row r="48" spans="1:17" s="6" customFormat="1" outlineLevel="1" x14ac:dyDescent="0.3">
      <c r="A48" s="41" t="str">
        <f t="shared" si="10"/>
        <v>PCV00761</v>
      </c>
      <c r="B48" s="42">
        <f t="shared" si="11"/>
        <v>-265500</v>
      </c>
      <c r="C48" s="139">
        <v>43502</v>
      </c>
      <c r="D48" s="10">
        <f>D46+1</f>
        <v>761</v>
      </c>
      <c r="E48" s="6" t="s">
        <v>82</v>
      </c>
      <c r="F48" s="6" t="s">
        <v>83</v>
      </c>
      <c r="H48" s="14"/>
      <c r="I48" s="25">
        <v>265500</v>
      </c>
      <c r="J48" s="14">
        <f t="shared" si="9"/>
        <v>14471734</v>
      </c>
      <c r="K48" s="28"/>
      <c r="L48" s="28"/>
      <c r="M48" s="8"/>
      <c r="N48" s="8"/>
      <c r="O48" s="5"/>
      <c r="P48" s="66"/>
    </row>
    <row r="49" spans="1:16" s="6" customFormat="1" outlineLevel="1" x14ac:dyDescent="0.3">
      <c r="A49" s="41" t="str">
        <f t="shared" si="10"/>
        <v>PCV00762</v>
      </c>
      <c r="B49" s="42">
        <f t="shared" si="11"/>
        <v>-50000</v>
      </c>
      <c r="C49" s="140">
        <v>43502</v>
      </c>
      <c r="D49" s="54">
        <f t="shared" ref="D49:D61" si="12">D48+1</f>
        <v>762</v>
      </c>
      <c r="E49" s="41" t="s">
        <v>66</v>
      </c>
      <c r="F49" s="41" t="s">
        <v>84</v>
      </c>
      <c r="G49" s="41"/>
      <c r="H49" s="39"/>
      <c r="I49" s="25">
        <v>50000</v>
      </c>
      <c r="J49" s="14">
        <f t="shared" si="9"/>
        <v>14421734</v>
      </c>
      <c r="K49" s="28"/>
      <c r="L49" s="28"/>
      <c r="M49" s="8"/>
      <c r="N49" s="8"/>
      <c r="O49" s="5"/>
      <c r="P49" s="66"/>
    </row>
    <row r="50" spans="1:16" s="6" customFormat="1" outlineLevel="1" x14ac:dyDescent="0.3">
      <c r="A50" s="41" t="str">
        <f t="shared" si="10"/>
        <v>PCV00763</v>
      </c>
      <c r="B50" s="42">
        <f t="shared" si="11"/>
        <v>-12000</v>
      </c>
      <c r="C50" s="140">
        <v>43502</v>
      </c>
      <c r="D50" s="54">
        <f t="shared" si="12"/>
        <v>763</v>
      </c>
      <c r="E50" s="41" t="s">
        <v>14</v>
      </c>
      <c r="F50" s="41" t="s">
        <v>85</v>
      </c>
      <c r="G50" s="41"/>
      <c r="H50" s="39"/>
      <c r="I50" s="25">
        <v>12000</v>
      </c>
      <c r="J50" s="14">
        <f t="shared" si="9"/>
        <v>14409734</v>
      </c>
      <c r="K50" s="28"/>
      <c r="L50" s="28"/>
      <c r="M50" s="8"/>
      <c r="N50" s="8"/>
      <c r="O50" s="5"/>
      <c r="P50" s="66"/>
    </row>
    <row r="51" spans="1:16" s="19" customFormat="1" outlineLevel="1" x14ac:dyDescent="0.3">
      <c r="A51" s="41" t="str">
        <f t="shared" si="10"/>
        <v>PCV00764</v>
      </c>
      <c r="B51" s="42">
        <f t="shared" si="11"/>
        <v>-7080</v>
      </c>
      <c r="C51" s="140">
        <v>43503</v>
      </c>
      <c r="D51" s="54">
        <f t="shared" si="12"/>
        <v>764</v>
      </c>
      <c r="E51" s="41" t="s">
        <v>26</v>
      </c>
      <c r="F51" s="41" t="s">
        <v>86</v>
      </c>
      <c r="G51" s="41"/>
      <c r="H51" s="39"/>
      <c r="I51" s="25">
        <v>7080</v>
      </c>
      <c r="J51" s="21">
        <f t="shared" si="9"/>
        <v>14402654</v>
      </c>
      <c r="K51" s="29"/>
      <c r="L51" s="29"/>
      <c r="M51" s="48"/>
      <c r="N51" s="48"/>
      <c r="O51" s="20"/>
      <c r="P51" s="67"/>
    </row>
    <row r="52" spans="1:16" s="19" customFormat="1" outlineLevel="1" x14ac:dyDescent="0.3">
      <c r="A52" s="41" t="str">
        <f t="shared" si="10"/>
        <v>PCV00765</v>
      </c>
      <c r="B52" s="42">
        <f t="shared" si="11"/>
        <v>-60000</v>
      </c>
      <c r="C52" s="140">
        <v>43503</v>
      </c>
      <c r="D52" s="54">
        <f t="shared" si="12"/>
        <v>765</v>
      </c>
      <c r="E52" s="41" t="s">
        <v>16</v>
      </c>
      <c r="F52" s="41" t="s">
        <v>87</v>
      </c>
      <c r="G52" s="41"/>
      <c r="H52" s="39"/>
      <c r="I52" s="25">
        <v>60000</v>
      </c>
      <c r="J52" s="21">
        <f t="shared" si="9"/>
        <v>14342654</v>
      </c>
      <c r="K52" s="29"/>
      <c r="L52" s="29"/>
      <c r="M52" s="48"/>
      <c r="N52" s="48"/>
      <c r="O52" s="20"/>
      <c r="P52" s="67"/>
    </row>
    <row r="53" spans="1:16" s="19" customFormat="1" outlineLevel="1" x14ac:dyDescent="0.3">
      <c r="A53" s="41" t="str">
        <f t="shared" si="10"/>
        <v>PCV00766</v>
      </c>
      <c r="B53" s="42">
        <f t="shared" si="11"/>
        <v>-40000</v>
      </c>
      <c r="C53" s="140">
        <v>43503</v>
      </c>
      <c r="D53" s="54">
        <f t="shared" si="12"/>
        <v>766</v>
      </c>
      <c r="E53" s="41" t="s">
        <v>14</v>
      </c>
      <c r="F53" s="41" t="s">
        <v>88</v>
      </c>
      <c r="G53" s="41"/>
      <c r="H53" s="39"/>
      <c r="I53" s="25">
        <v>40000</v>
      </c>
      <c r="J53" s="21">
        <f t="shared" si="9"/>
        <v>14302654</v>
      </c>
      <c r="K53" s="29"/>
      <c r="L53" s="29"/>
      <c r="M53" s="48"/>
      <c r="N53" s="48"/>
      <c r="O53" s="20"/>
      <c r="P53" s="67"/>
    </row>
    <row r="54" spans="1:16" s="6" customFormat="1" outlineLevel="1" x14ac:dyDescent="0.3">
      <c r="A54" s="41" t="str">
        <f t="shared" si="10"/>
        <v>PCV00767</v>
      </c>
      <c r="B54" s="42">
        <f t="shared" si="11"/>
        <v>-5000</v>
      </c>
      <c r="C54" s="140">
        <v>43502</v>
      </c>
      <c r="D54" s="54">
        <f t="shared" si="12"/>
        <v>767</v>
      </c>
      <c r="E54" s="41" t="s">
        <v>18</v>
      </c>
      <c r="F54" s="41" t="s">
        <v>19</v>
      </c>
      <c r="G54" s="41"/>
      <c r="H54" s="39"/>
      <c r="I54" s="25">
        <v>5000</v>
      </c>
      <c r="J54" s="14">
        <f t="shared" si="9"/>
        <v>14297654</v>
      </c>
      <c r="K54" s="28"/>
      <c r="L54" s="28"/>
      <c r="M54" s="8"/>
      <c r="N54" s="8"/>
      <c r="O54" s="5"/>
      <c r="P54" s="66"/>
    </row>
    <row r="55" spans="1:16" s="22" customFormat="1" outlineLevel="1" x14ac:dyDescent="0.3">
      <c r="A55" s="41" t="str">
        <f t="shared" si="10"/>
        <v>PCV00768</v>
      </c>
      <c r="B55" s="42">
        <f t="shared" si="11"/>
        <v>-93000</v>
      </c>
      <c r="C55" s="148">
        <v>43504</v>
      </c>
      <c r="D55" s="36">
        <f t="shared" si="12"/>
        <v>768</v>
      </c>
      <c r="E55" s="37" t="s">
        <v>26</v>
      </c>
      <c r="F55" s="37" t="s">
        <v>89</v>
      </c>
      <c r="G55" s="37"/>
      <c r="H55" s="38"/>
      <c r="I55" s="26">
        <v>93000</v>
      </c>
      <c r="J55" s="24">
        <f t="shared" si="9"/>
        <v>14204654</v>
      </c>
      <c r="K55" s="30"/>
      <c r="L55" s="30"/>
      <c r="M55" s="49"/>
      <c r="N55" s="49"/>
      <c r="O55" s="23"/>
      <c r="P55" s="68"/>
    </row>
    <row r="56" spans="1:16" s="22" customFormat="1" outlineLevel="1" x14ac:dyDescent="0.3">
      <c r="A56" s="41" t="str">
        <f t="shared" si="10"/>
        <v>PCV00769</v>
      </c>
      <c r="B56" s="42">
        <f t="shared" si="11"/>
        <v>-60000</v>
      </c>
      <c r="C56" s="148">
        <v>43507</v>
      </c>
      <c r="D56" s="36">
        <f t="shared" si="12"/>
        <v>769</v>
      </c>
      <c r="E56" s="37" t="s">
        <v>16</v>
      </c>
      <c r="F56" s="37" t="s">
        <v>90</v>
      </c>
      <c r="G56" s="37"/>
      <c r="H56" s="38"/>
      <c r="I56" s="26">
        <v>60000</v>
      </c>
      <c r="J56" s="24">
        <f t="shared" si="9"/>
        <v>14144654</v>
      </c>
      <c r="K56" s="30"/>
      <c r="L56" s="30"/>
      <c r="M56" s="49"/>
      <c r="N56" s="49"/>
      <c r="O56" s="23"/>
      <c r="P56" s="68"/>
    </row>
    <row r="57" spans="1:16" s="6" customFormat="1" outlineLevel="1" x14ac:dyDescent="0.3">
      <c r="A57" s="41" t="str">
        <f t="shared" si="10"/>
        <v>PCV00770</v>
      </c>
      <c r="B57" s="42">
        <f t="shared" si="11"/>
        <v>-33500</v>
      </c>
      <c r="C57" s="140">
        <v>43507</v>
      </c>
      <c r="D57" s="54">
        <f t="shared" si="12"/>
        <v>770</v>
      </c>
      <c r="E57" s="41" t="s">
        <v>66</v>
      </c>
      <c r="F57" s="41" t="s">
        <v>91</v>
      </c>
      <c r="G57" s="41"/>
      <c r="H57" s="39"/>
      <c r="I57" s="25">
        <v>33500</v>
      </c>
      <c r="J57" s="14">
        <f t="shared" si="9"/>
        <v>14111154</v>
      </c>
      <c r="K57" s="28"/>
      <c r="L57" s="28"/>
      <c r="M57" s="8"/>
      <c r="N57" s="8"/>
      <c r="O57" s="5"/>
      <c r="P57" s="66"/>
    </row>
    <row r="58" spans="1:16" s="6" customFormat="1" outlineLevel="1" x14ac:dyDescent="0.3">
      <c r="A58" s="41" t="str">
        <f t="shared" si="10"/>
        <v>PCV00771</v>
      </c>
      <c r="B58" s="42">
        <f t="shared" si="11"/>
        <v>-10700</v>
      </c>
      <c r="C58" s="139">
        <v>43508</v>
      </c>
      <c r="D58" s="10">
        <f t="shared" si="12"/>
        <v>771</v>
      </c>
      <c r="E58" s="6" t="s">
        <v>92</v>
      </c>
      <c r="F58" s="6" t="s">
        <v>93</v>
      </c>
      <c r="H58" s="14"/>
      <c r="I58" s="15">
        <v>10700</v>
      </c>
      <c r="J58" s="14">
        <f t="shared" si="9"/>
        <v>14100454</v>
      </c>
      <c r="K58" s="28"/>
      <c r="L58" s="28"/>
      <c r="M58" s="8"/>
      <c r="N58" s="8"/>
      <c r="O58" s="5"/>
      <c r="P58" s="66"/>
    </row>
    <row r="59" spans="1:16" s="6" customFormat="1" outlineLevel="1" x14ac:dyDescent="0.3">
      <c r="A59" s="41" t="str">
        <f t="shared" si="10"/>
        <v>PCV00772</v>
      </c>
      <c r="B59" s="42">
        <f t="shared" si="11"/>
        <v>-18000</v>
      </c>
      <c r="C59" s="140">
        <v>43508</v>
      </c>
      <c r="D59" s="54">
        <f t="shared" si="12"/>
        <v>772</v>
      </c>
      <c r="E59" s="41" t="s">
        <v>14</v>
      </c>
      <c r="F59" s="41" t="s">
        <v>94</v>
      </c>
      <c r="G59" s="41"/>
      <c r="H59" s="39"/>
      <c r="I59" s="25">
        <v>18000</v>
      </c>
      <c r="J59" s="14">
        <f t="shared" si="9"/>
        <v>14082454</v>
      </c>
      <c r="K59" s="28"/>
      <c r="L59" s="28"/>
      <c r="M59" s="8"/>
      <c r="N59" s="8"/>
      <c r="O59" s="5"/>
      <c r="P59" s="66"/>
    </row>
    <row r="60" spans="1:16" s="6" customFormat="1" outlineLevel="1" x14ac:dyDescent="0.3">
      <c r="A60" s="41" t="str">
        <f t="shared" si="10"/>
        <v>PCV00773</v>
      </c>
      <c r="B60" s="42">
        <f t="shared" si="11"/>
        <v>-6500</v>
      </c>
      <c r="C60" s="140">
        <v>43509</v>
      </c>
      <c r="D60" s="54">
        <f t="shared" si="12"/>
        <v>773</v>
      </c>
      <c r="E60" s="41" t="s">
        <v>95</v>
      </c>
      <c r="F60" s="41" t="s">
        <v>96</v>
      </c>
      <c r="G60" s="41"/>
      <c r="H60" s="39"/>
      <c r="I60" s="25">
        <v>6500</v>
      </c>
      <c r="J60" s="14">
        <f t="shared" si="9"/>
        <v>14075954</v>
      </c>
      <c r="K60" s="28"/>
      <c r="L60" s="28"/>
      <c r="M60" s="8"/>
      <c r="N60" s="8"/>
      <c r="O60" s="5"/>
      <c r="P60" s="66"/>
    </row>
    <row r="61" spans="1:16" s="6" customFormat="1" outlineLevel="1" x14ac:dyDescent="0.3">
      <c r="A61" s="41" t="str">
        <f t="shared" si="10"/>
        <v>PCV00774</v>
      </c>
      <c r="B61" s="42">
        <f t="shared" si="11"/>
        <v>-8000</v>
      </c>
      <c r="C61" s="140">
        <v>43509</v>
      </c>
      <c r="D61" s="54">
        <f t="shared" si="12"/>
        <v>774</v>
      </c>
      <c r="E61" s="41" t="s">
        <v>97</v>
      </c>
      <c r="F61" s="41" t="s">
        <v>98</v>
      </c>
      <c r="G61" s="41"/>
      <c r="H61" s="39"/>
      <c r="I61" s="25">
        <v>8000</v>
      </c>
      <c r="J61" s="14">
        <f t="shared" si="9"/>
        <v>14067954</v>
      </c>
      <c r="K61" s="28"/>
      <c r="L61" s="28"/>
      <c r="M61" s="8"/>
      <c r="N61" s="8"/>
      <c r="O61" s="5"/>
      <c r="P61" s="66"/>
    </row>
    <row r="62" spans="1:16" s="6" customFormat="1" outlineLevel="1" x14ac:dyDescent="0.3">
      <c r="A62" s="41" t="str">
        <f t="shared" si="10"/>
        <v>PCV00</v>
      </c>
      <c r="B62" s="42">
        <f t="shared" si="11"/>
        <v>-9000000</v>
      </c>
      <c r="C62" s="139"/>
      <c r="D62" s="10"/>
      <c r="E62" s="6" t="s">
        <v>99</v>
      </c>
      <c r="F62" s="6" t="s">
        <v>100</v>
      </c>
      <c r="H62" s="14"/>
      <c r="I62" s="15">
        <v>9000000</v>
      </c>
      <c r="J62" s="14">
        <f t="shared" si="9"/>
        <v>5067954</v>
      </c>
      <c r="K62" s="28"/>
      <c r="L62" s="28"/>
      <c r="M62" s="8"/>
      <c r="N62" s="8"/>
      <c r="O62" s="5"/>
      <c r="P62" s="66"/>
    </row>
    <row r="63" spans="1:16" s="6" customFormat="1" outlineLevel="1" x14ac:dyDescent="0.3">
      <c r="A63" s="41" t="str">
        <f t="shared" si="10"/>
        <v>PCV00775</v>
      </c>
      <c r="B63" s="42">
        <f t="shared" si="11"/>
        <v>-178800</v>
      </c>
      <c r="C63" s="140">
        <v>43509</v>
      </c>
      <c r="D63" s="54">
        <f>D61+1</f>
        <v>775</v>
      </c>
      <c r="E63" s="41" t="s">
        <v>92</v>
      </c>
      <c r="F63" s="41" t="s">
        <v>38</v>
      </c>
      <c r="G63" s="41"/>
      <c r="H63" s="39"/>
      <c r="I63" s="25">
        <v>178800</v>
      </c>
      <c r="J63" s="14">
        <f t="shared" si="9"/>
        <v>4889154</v>
      </c>
      <c r="K63" s="28"/>
      <c r="L63" s="28"/>
      <c r="M63" s="8"/>
      <c r="N63" s="8"/>
      <c r="O63" s="5"/>
      <c r="P63" s="66"/>
    </row>
    <row r="64" spans="1:16" s="6" customFormat="1" outlineLevel="1" x14ac:dyDescent="0.3">
      <c r="A64" s="41" t="str">
        <f t="shared" si="10"/>
        <v>PCV00776</v>
      </c>
      <c r="B64" s="42">
        <f t="shared" si="11"/>
        <v>-30000</v>
      </c>
      <c r="C64" s="140">
        <v>43509</v>
      </c>
      <c r="D64" s="54">
        <f>D63+1</f>
        <v>776</v>
      </c>
      <c r="E64" s="41" t="s">
        <v>92</v>
      </c>
      <c r="F64" s="41" t="s">
        <v>64</v>
      </c>
      <c r="G64" s="41"/>
      <c r="H64" s="39"/>
      <c r="I64" s="25">
        <v>30000</v>
      </c>
      <c r="J64" s="14">
        <f t="shared" si="9"/>
        <v>4859154</v>
      </c>
      <c r="K64" s="28"/>
      <c r="L64" s="28"/>
      <c r="M64" s="8"/>
      <c r="N64" s="8"/>
      <c r="O64" s="5"/>
      <c r="P64" s="66"/>
    </row>
    <row r="65" spans="1:16" s="6" customFormat="1" outlineLevel="1" x14ac:dyDescent="0.3">
      <c r="A65" s="41" t="str">
        <f t="shared" si="10"/>
        <v>PCV00777</v>
      </c>
      <c r="B65" s="42">
        <f t="shared" si="11"/>
        <v>-50000</v>
      </c>
      <c r="C65" s="139">
        <v>43509</v>
      </c>
      <c r="D65" s="10">
        <f>D64+1</f>
        <v>777</v>
      </c>
      <c r="E65" s="6" t="s">
        <v>16</v>
      </c>
      <c r="F65" s="6" t="s">
        <v>101</v>
      </c>
      <c r="H65" s="14"/>
      <c r="I65" s="25">
        <v>50000</v>
      </c>
      <c r="J65" s="14">
        <f t="shared" si="9"/>
        <v>4809154</v>
      </c>
      <c r="K65" s="28"/>
      <c r="L65" s="28"/>
      <c r="M65" s="8"/>
      <c r="N65" s="8"/>
      <c r="O65" s="5"/>
      <c r="P65" s="66"/>
    </row>
    <row r="66" spans="1:16" s="6" customFormat="1" outlineLevel="1" x14ac:dyDescent="0.3">
      <c r="A66" s="41" t="str">
        <f t="shared" si="10"/>
        <v>PCV00778</v>
      </c>
      <c r="B66" s="42">
        <f t="shared" si="11"/>
        <v>-33000</v>
      </c>
      <c r="C66" s="139">
        <v>43509</v>
      </c>
      <c r="D66" s="10">
        <f>D65+1</f>
        <v>778</v>
      </c>
      <c r="E66" s="6" t="s">
        <v>66</v>
      </c>
      <c r="F66" s="6" t="s">
        <v>102</v>
      </c>
      <c r="H66" s="14"/>
      <c r="I66" s="25">
        <v>33000</v>
      </c>
      <c r="J66" s="14">
        <f t="shared" si="9"/>
        <v>4776154</v>
      </c>
      <c r="K66" s="28"/>
      <c r="L66" s="28"/>
      <c r="M66" s="8"/>
      <c r="N66" s="8"/>
      <c r="O66" s="5"/>
      <c r="P66" s="66"/>
    </row>
    <row r="67" spans="1:16" s="6" customFormat="1" ht="28.8" outlineLevel="1" x14ac:dyDescent="0.3">
      <c r="A67" s="41" t="str">
        <f t="shared" si="10"/>
        <v>PCV00779</v>
      </c>
      <c r="B67" s="42">
        <f t="shared" si="11"/>
        <v>-200000</v>
      </c>
      <c r="C67" s="139">
        <v>43510</v>
      </c>
      <c r="D67" s="10">
        <f>D66+1</f>
        <v>779</v>
      </c>
      <c r="E67" s="6" t="s">
        <v>16</v>
      </c>
      <c r="F67" s="6" t="s">
        <v>103</v>
      </c>
      <c r="H67" s="14"/>
      <c r="I67" s="15">
        <v>200000</v>
      </c>
      <c r="J67" s="14">
        <f t="shared" si="9"/>
        <v>4576154</v>
      </c>
      <c r="K67" s="28" t="s">
        <v>104</v>
      </c>
      <c r="L67" s="28"/>
      <c r="M67" s="8"/>
      <c r="N67" s="8"/>
      <c r="O67" s="5"/>
      <c r="P67" s="66"/>
    </row>
    <row r="68" spans="1:16" s="6" customFormat="1" outlineLevel="1" x14ac:dyDescent="0.3">
      <c r="A68" s="41" t="str">
        <f t="shared" si="10"/>
        <v>PCV00</v>
      </c>
      <c r="B68" s="42">
        <f t="shared" si="11"/>
        <v>-1720000</v>
      </c>
      <c r="C68" s="139">
        <v>43511</v>
      </c>
      <c r="D68" s="10"/>
      <c r="E68" s="6" t="s">
        <v>47</v>
      </c>
      <c r="F68" s="6" t="s">
        <v>105</v>
      </c>
      <c r="H68" s="14"/>
      <c r="I68" s="25">
        <v>1720000</v>
      </c>
      <c r="J68" s="14">
        <f t="shared" si="9"/>
        <v>2856154</v>
      </c>
      <c r="K68" s="28"/>
      <c r="L68" s="28"/>
      <c r="M68" s="8"/>
      <c r="N68" s="8"/>
      <c r="O68" s="5"/>
      <c r="P68" s="66"/>
    </row>
    <row r="69" spans="1:16" s="6" customFormat="1" outlineLevel="1" x14ac:dyDescent="0.3">
      <c r="A69" s="41" t="str">
        <f t="shared" si="10"/>
        <v>PCV00781</v>
      </c>
      <c r="B69" s="42">
        <f t="shared" si="11"/>
        <v>0</v>
      </c>
      <c r="C69" s="139">
        <v>43511</v>
      </c>
      <c r="D69" s="10">
        <v>781</v>
      </c>
      <c r="E69" s="6" t="s">
        <v>92</v>
      </c>
      <c r="F69" s="6" t="s">
        <v>106</v>
      </c>
      <c r="H69" s="14"/>
      <c r="I69" s="15">
        <f>5000-5000</f>
        <v>0</v>
      </c>
      <c r="J69" s="14">
        <f t="shared" si="9"/>
        <v>2856154</v>
      </c>
      <c r="K69" s="28" t="s">
        <v>77</v>
      </c>
      <c r="L69" s="28"/>
      <c r="M69" s="8"/>
      <c r="N69" s="8"/>
      <c r="O69" s="5"/>
      <c r="P69" s="66"/>
    </row>
    <row r="70" spans="1:16" s="6" customFormat="1" outlineLevel="1" x14ac:dyDescent="0.3">
      <c r="A70" s="41" t="str">
        <f t="shared" si="10"/>
        <v>PCV00782</v>
      </c>
      <c r="B70" s="42">
        <f t="shared" si="11"/>
        <v>-132000</v>
      </c>
      <c r="C70" s="139">
        <v>43511</v>
      </c>
      <c r="D70" s="10">
        <f>D69+1</f>
        <v>782</v>
      </c>
      <c r="E70" s="6" t="s">
        <v>56</v>
      </c>
      <c r="F70" s="6" t="s">
        <v>107</v>
      </c>
      <c r="H70" s="14"/>
      <c r="I70" s="25">
        <v>132000</v>
      </c>
      <c r="J70" s="14">
        <f t="shared" si="9"/>
        <v>2724154</v>
      </c>
      <c r="K70" s="28"/>
      <c r="L70" s="28"/>
      <c r="M70" s="8"/>
      <c r="N70" s="8"/>
      <c r="O70" s="5"/>
      <c r="P70" s="66"/>
    </row>
    <row r="71" spans="1:16" s="6" customFormat="1" outlineLevel="1" x14ac:dyDescent="0.3">
      <c r="A71" s="41" t="str">
        <f t="shared" si="10"/>
        <v>PCV00783</v>
      </c>
      <c r="B71" s="42">
        <f t="shared" si="11"/>
        <v>-100000</v>
      </c>
      <c r="C71" s="139">
        <v>43511</v>
      </c>
      <c r="D71" s="10">
        <f t="shared" ref="D71:D89" si="13">D70+1</f>
        <v>783</v>
      </c>
      <c r="E71" s="6" t="s">
        <v>14</v>
      </c>
      <c r="F71" s="6" t="s">
        <v>103</v>
      </c>
      <c r="H71" s="14"/>
      <c r="I71" s="25">
        <v>100000</v>
      </c>
      <c r="J71" s="14">
        <f t="shared" si="9"/>
        <v>2624154</v>
      </c>
      <c r="K71" s="28"/>
      <c r="L71" s="28"/>
      <c r="M71" s="8"/>
      <c r="N71" s="8"/>
      <c r="O71" s="5"/>
      <c r="P71" s="66"/>
    </row>
    <row r="72" spans="1:16" s="6" customFormat="1" outlineLevel="1" x14ac:dyDescent="0.3">
      <c r="A72" s="41" t="str">
        <f t="shared" si="10"/>
        <v>PCV00784</v>
      </c>
      <c r="B72" s="42">
        <f t="shared" si="11"/>
        <v>-60000</v>
      </c>
      <c r="C72" s="139">
        <v>43511</v>
      </c>
      <c r="D72" s="10">
        <f t="shared" si="13"/>
        <v>784</v>
      </c>
      <c r="E72" s="6" t="s">
        <v>14</v>
      </c>
      <c r="F72" s="6" t="s">
        <v>108</v>
      </c>
      <c r="H72" s="14"/>
      <c r="I72" s="25">
        <v>60000</v>
      </c>
      <c r="J72" s="14">
        <f t="shared" si="9"/>
        <v>2564154</v>
      </c>
      <c r="K72" s="28"/>
      <c r="L72" s="28"/>
      <c r="M72" s="8"/>
      <c r="N72" s="8"/>
      <c r="O72" s="5"/>
      <c r="P72" s="66"/>
    </row>
    <row r="73" spans="1:16" s="6" customFormat="1" outlineLevel="1" x14ac:dyDescent="0.3">
      <c r="A73" s="41" t="str">
        <f t="shared" si="10"/>
        <v>PCV00785</v>
      </c>
      <c r="B73" s="42">
        <f t="shared" si="11"/>
        <v>-3000</v>
      </c>
      <c r="C73" s="139">
        <v>43512</v>
      </c>
      <c r="D73" s="10">
        <f t="shared" si="13"/>
        <v>785</v>
      </c>
      <c r="E73" s="6" t="s">
        <v>26</v>
      </c>
      <c r="F73" s="6" t="s">
        <v>39</v>
      </c>
      <c r="H73" s="14"/>
      <c r="I73" s="25">
        <v>3000</v>
      </c>
      <c r="J73" s="14">
        <f t="shared" si="9"/>
        <v>2561154</v>
      </c>
      <c r="K73" s="28"/>
      <c r="L73" s="28"/>
      <c r="M73" s="8"/>
      <c r="N73" s="8"/>
      <c r="O73" s="5"/>
      <c r="P73" s="66"/>
    </row>
    <row r="74" spans="1:16" s="6" customFormat="1" outlineLevel="1" x14ac:dyDescent="0.3">
      <c r="A74" s="41" t="str">
        <f t="shared" si="10"/>
        <v>PCV00786</v>
      </c>
      <c r="B74" s="42">
        <f t="shared" si="11"/>
        <v>-7200</v>
      </c>
      <c r="C74" s="139">
        <v>43512</v>
      </c>
      <c r="D74" s="10">
        <f t="shared" si="13"/>
        <v>786</v>
      </c>
      <c r="E74" s="6" t="s">
        <v>16</v>
      </c>
      <c r="F74" s="6" t="s">
        <v>109</v>
      </c>
      <c r="H74" s="14"/>
      <c r="I74" s="25">
        <v>7200</v>
      </c>
      <c r="J74" s="14">
        <f t="shared" si="9"/>
        <v>2553954</v>
      </c>
      <c r="K74" s="237" t="s">
        <v>110</v>
      </c>
      <c r="L74" s="133"/>
      <c r="M74" s="8"/>
      <c r="N74" s="8"/>
      <c r="O74" s="5"/>
      <c r="P74" s="66"/>
    </row>
    <row r="75" spans="1:16" s="6" customFormat="1" outlineLevel="1" x14ac:dyDescent="0.3">
      <c r="A75" s="41" t="str">
        <f t="shared" si="10"/>
        <v>PCV00787</v>
      </c>
      <c r="B75" s="42">
        <f t="shared" si="11"/>
        <v>-5000</v>
      </c>
      <c r="C75" s="139">
        <v>43512</v>
      </c>
      <c r="D75" s="10">
        <f t="shared" si="13"/>
        <v>787</v>
      </c>
      <c r="E75" s="6" t="s">
        <v>16</v>
      </c>
      <c r="F75" s="6" t="s">
        <v>111</v>
      </c>
      <c r="H75" s="14"/>
      <c r="I75" s="25">
        <v>5000</v>
      </c>
      <c r="J75" s="14">
        <f t="shared" si="9"/>
        <v>2548954</v>
      </c>
      <c r="K75" s="237"/>
      <c r="L75" s="133"/>
      <c r="M75" s="8"/>
      <c r="N75" s="8"/>
      <c r="O75" s="5"/>
      <c r="P75" s="66"/>
    </row>
    <row r="76" spans="1:16" s="6" customFormat="1" outlineLevel="1" x14ac:dyDescent="0.3">
      <c r="A76" s="41" t="str">
        <f t="shared" si="10"/>
        <v>PCV00788</v>
      </c>
      <c r="B76" s="42">
        <f t="shared" si="11"/>
        <v>-46000</v>
      </c>
      <c r="C76" s="139">
        <v>43512</v>
      </c>
      <c r="D76" s="10">
        <f t="shared" si="13"/>
        <v>788</v>
      </c>
      <c r="E76" s="6" t="s">
        <v>112</v>
      </c>
      <c r="F76" s="6" t="s">
        <v>113</v>
      </c>
      <c r="H76" s="14"/>
      <c r="I76" s="25">
        <v>46000</v>
      </c>
      <c r="J76" s="14">
        <f t="shared" si="9"/>
        <v>2502954</v>
      </c>
      <c r="K76" s="28"/>
      <c r="L76" s="28"/>
      <c r="M76" s="8"/>
      <c r="N76" s="8"/>
      <c r="O76" s="5"/>
      <c r="P76" s="66"/>
    </row>
    <row r="77" spans="1:16" s="6" customFormat="1" outlineLevel="1" x14ac:dyDescent="0.3">
      <c r="A77" s="41" t="str">
        <f t="shared" si="10"/>
        <v>PCV00789</v>
      </c>
      <c r="B77" s="42">
        <f t="shared" si="11"/>
        <v>-20000</v>
      </c>
      <c r="C77" s="139">
        <v>43512</v>
      </c>
      <c r="D77" s="10">
        <f t="shared" si="13"/>
        <v>789</v>
      </c>
      <c r="E77" s="6" t="s">
        <v>114</v>
      </c>
      <c r="F77" s="6" t="s">
        <v>115</v>
      </c>
      <c r="H77" s="14"/>
      <c r="I77" s="25">
        <v>20000</v>
      </c>
      <c r="J77" s="14">
        <f t="shared" si="9"/>
        <v>2482954</v>
      </c>
      <c r="K77" s="28"/>
      <c r="L77" s="28"/>
      <c r="M77" s="8"/>
      <c r="N77" s="8"/>
      <c r="O77" s="5"/>
      <c r="P77" s="66"/>
    </row>
    <row r="78" spans="1:16" s="6" customFormat="1" outlineLevel="1" x14ac:dyDescent="0.3">
      <c r="A78" s="41" t="str">
        <f t="shared" si="10"/>
        <v>PCV00790</v>
      </c>
      <c r="B78" s="42">
        <f t="shared" si="11"/>
        <v>-165000</v>
      </c>
      <c r="C78" s="139">
        <v>43512</v>
      </c>
      <c r="D78" s="10">
        <f t="shared" si="13"/>
        <v>790</v>
      </c>
      <c r="E78" s="6" t="s">
        <v>32</v>
      </c>
      <c r="F78" s="6" t="s">
        <v>33</v>
      </c>
      <c r="H78" s="14"/>
      <c r="I78" s="25">
        <v>165000</v>
      </c>
      <c r="J78" s="14">
        <f t="shared" ref="J78:J109" si="14">J77-I78+H78</f>
        <v>2317954</v>
      </c>
      <c r="K78" s="28"/>
      <c r="L78" s="28"/>
      <c r="M78" s="8"/>
      <c r="N78" s="8"/>
      <c r="O78" s="5"/>
      <c r="P78" s="66"/>
    </row>
    <row r="79" spans="1:16" s="6" customFormat="1" outlineLevel="1" x14ac:dyDescent="0.3">
      <c r="A79" s="41" t="str">
        <f t="shared" ref="A79:A89" si="15">"PCV00"&amp;D79</f>
        <v>PCV00791</v>
      </c>
      <c r="B79" s="42">
        <f t="shared" ref="B79:B89" si="16">H79-I79</f>
        <v>-50000</v>
      </c>
      <c r="C79" s="139">
        <v>43512</v>
      </c>
      <c r="D79" s="10">
        <f t="shared" si="13"/>
        <v>791</v>
      </c>
      <c r="E79" s="6" t="s">
        <v>73</v>
      </c>
      <c r="F79" s="6" t="s">
        <v>116</v>
      </c>
      <c r="H79" s="14"/>
      <c r="I79" s="25">
        <v>50000</v>
      </c>
      <c r="J79" s="14">
        <f t="shared" si="14"/>
        <v>2267954</v>
      </c>
      <c r="K79" s="28"/>
      <c r="L79" s="28"/>
      <c r="M79" s="8"/>
      <c r="N79" s="8"/>
      <c r="O79" s="5"/>
      <c r="P79" s="66"/>
    </row>
    <row r="80" spans="1:16" s="6" customFormat="1" outlineLevel="1" x14ac:dyDescent="0.3">
      <c r="A80" s="41" t="str">
        <f t="shared" si="15"/>
        <v>PCV00792</v>
      </c>
      <c r="B80" s="42">
        <f t="shared" si="16"/>
        <v>-100000</v>
      </c>
      <c r="C80" s="139">
        <v>43512</v>
      </c>
      <c r="D80" s="10">
        <f t="shared" si="13"/>
        <v>792</v>
      </c>
      <c r="E80" s="6" t="s">
        <v>16</v>
      </c>
      <c r="F80" s="6" t="s">
        <v>117</v>
      </c>
      <c r="H80" s="14"/>
      <c r="I80" s="25">
        <v>100000</v>
      </c>
      <c r="J80" s="14">
        <f t="shared" si="14"/>
        <v>2167954</v>
      </c>
      <c r="K80" s="28"/>
      <c r="L80" s="28"/>
      <c r="M80" s="8"/>
      <c r="N80" s="8"/>
      <c r="O80" s="5"/>
      <c r="P80" s="66"/>
    </row>
    <row r="81" spans="1:16" s="6" customFormat="1" outlineLevel="1" x14ac:dyDescent="0.3">
      <c r="A81" s="41" t="str">
        <f t="shared" si="15"/>
        <v>PCV00793</v>
      </c>
      <c r="B81" s="42">
        <f t="shared" si="16"/>
        <v>-200000</v>
      </c>
      <c r="C81" s="139">
        <v>43512</v>
      </c>
      <c r="D81" s="10">
        <f t="shared" si="13"/>
        <v>793</v>
      </c>
      <c r="E81" s="6" t="s">
        <v>118</v>
      </c>
      <c r="F81" s="6" t="s">
        <v>119</v>
      </c>
      <c r="H81" s="14"/>
      <c r="I81" s="25">
        <v>200000</v>
      </c>
      <c r="J81" s="14">
        <f t="shared" si="14"/>
        <v>1967954</v>
      </c>
      <c r="K81" s="28"/>
      <c r="L81" s="28"/>
      <c r="M81" s="8"/>
      <c r="N81" s="8"/>
      <c r="O81" s="5"/>
      <c r="P81" s="66"/>
    </row>
    <row r="82" spans="1:16" s="6" customFormat="1" outlineLevel="1" x14ac:dyDescent="0.3">
      <c r="A82" s="41" t="str">
        <f t="shared" si="15"/>
        <v>PCV00794</v>
      </c>
      <c r="B82" s="42">
        <f t="shared" si="16"/>
        <v>-38000</v>
      </c>
      <c r="C82" s="139">
        <v>43514</v>
      </c>
      <c r="D82" s="10">
        <f t="shared" si="13"/>
        <v>794</v>
      </c>
      <c r="E82" s="6" t="s">
        <v>92</v>
      </c>
      <c r="F82" s="6" t="s">
        <v>120</v>
      </c>
      <c r="H82" s="14"/>
      <c r="I82" s="25">
        <v>38000</v>
      </c>
      <c r="J82" s="14">
        <f t="shared" si="14"/>
        <v>1929954</v>
      </c>
      <c r="K82" s="28"/>
      <c r="L82" s="28"/>
      <c r="M82" s="8"/>
      <c r="N82" s="8"/>
      <c r="O82" s="5"/>
      <c r="P82" s="66"/>
    </row>
    <row r="83" spans="1:16" s="6" customFormat="1" outlineLevel="1" x14ac:dyDescent="0.3">
      <c r="A83" s="41" t="str">
        <f t="shared" si="15"/>
        <v>PCV00795</v>
      </c>
      <c r="B83" s="42">
        <f t="shared" si="16"/>
        <v>-180200</v>
      </c>
      <c r="C83" s="139">
        <v>43514</v>
      </c>
      <c r="D83" s="10">
        <f t="shared" si="13"/>
        <v>795</v>
      </c>
      <c r="E83" s="6" t="s">
        <v>92</v>
      </c>
      <c r="F83" s="6" t="s">
        <v>38</v>
      </c>
      <c r="H83" s="14"/>
      <c r="I83" s="25">
        <v>180200</v>
      </c>
      <c r="J83" s="14">
        <f t="shared" si="14"/>
        <v>1749754</v>
      </c>
      <c r="K83" s="28"/>
      <c r="L83" s="28"/>
      <c r="M83" s="8"/>
      <c r="N83" s="8"/>
      <c r="O83" s="5"/>
      <c r="P83" s="66"/>
    </row>
    <row r="84" spans="1:16" s="6" customFormat="1" outlineLevel="1" x14ac:dyDescent="0.3">
      <c r="A84" s="41" t="str">
        <f t="shared" si="15"/>
        <v>PCV00796</v>
      </c>
      <c r="B84" s="42">
        <f t="shared" si="16"/>
        <v>-90000</v>
      </c>
      <c r="C84" s="139">
        <v>43515</v>
      </c>
      <c r="D84" s="10">
        <f t="shared" si="13"/>
        <v>796</v>
      </c>
      <c r="E84" s="6" t="s">
        <v>114</v>
      </c>
      <c r="F84" s="6" t="s">
        <v>121</v>
      </c>
      <c r="H84" s="14"/>
      <c r="I84" s="25">
        <v>90000</v>
      </c>
      <c r="J84" s="14">
        <f t="shared" si="14"/>
        <v>1659754</v>
      </c>
      <c r="K84" s="28"/>
      <c r="L84" s="28"/>
      <c r="M84" s="8"/>
      <c r="N84" s="8"/>
      <c r="O84" s="5"/>
      <c r="P84" s="66"/>
    </row>
    <row r="85" spans="1:16" s="6" customFormat="1" outlineLevel="1" x14ac:dyDescent="0.3">
      <c r="A85" s="41" t="str">
        <f t="shared" si="15"/>
        <v>PCV00797</v>
      </c>
      <c r="B85" s="42">
        <f t="shared" si="16"/>
        <v>-33000</v>
      </c>
      <c r="C85" s="139">
        <v>43515</v>
      </c>
      <c r="D85" s="10">
        <f t="shared" si="13"/>
        <v>797</v>
      </c>
      <c r="E85" s="6" t="s">
        <v>66</v>
      </c>
      <c r="F85" s="4" t="s">
        <v>122</v>
      </c>
      <c r="G85" s="4"/>
      <c r="H85" s="14"/>
      <c r="I85" s="25">
        <v>33000</v>
      </c>
      <c r="J85" s="14">
        <f t="shared" si="14"/>
        <v>1626754</v>
      </c>
      <c r="K85" s="28"/>
      <c r="L85" s="28"/>
      <c r="M85" s="8"/>
      <c r="N85" s="8"/>
      <c r="O85" s="5"/>
      <c r="P85" s="66"/>
    </row>
    <row r="86" spans="1:16" s="6" customFormat="1" outlineLevel="1" x14ac:dyDescent="0.3">
      <c r="A86" s="41" t="str">
        <f t="shared" si="15"/>
        <v>PCV00798</v>
      </c>
      <c r="B86" s="42">
        <f t="shared" si="16"/>
        <v>-90000</v>
      </c>
      <c r="C86" s="139">
        <v>43516</v>
      </c>
      <c r="D86" s="10">
        <f t="shared" si="13"/>
        <v>798</v>
      </c>
      <c r="E86" s="6" t="s">
        <v>14</v>
      </c>
      <c r="F86" s="6" t="s">
        <v>123</v>
      </c>
      <c r="H86" s="14"/>
      <c r="I86" s="25">
        <v>90000</v>
      </c>
      <c r="J86" s="14">
        <f t="shared" si="14"/>
        <v>1536754</v>
      </c>
      <c r="K86" s="28"/>
      <c r="L86" s="28"/>
      <c r="M86" s="8"/>
      <c r="N86" s="8"/>
      <c r="O86" s="5"/>
      <c r="P86" s="66"/>
    </row>
    <row r="87" spans="1:16" s="6" customFormat="1" outlineLevel="1" x14ac:dyDescent="0.3">
      <c r="A87" s="41" t="str">
        <f t="shared" si="15"/>
        <v>PCV00799</v>
      </c>
      <c r="B87" s="42">
        <f t="shared" si="16"/>
        <v>-210000</v>
      </c>
      <c r="C87" s="139">
        <v>43516</v>
      </c>
      <c r="D87" s="10">
        <f t="shared" si="13"/>
        <v>799</v>
      </c>
      <c r="E87" s="6" t="s">
        <v>24</v>
      </c>
      <c r="F87" s="6" t="s">
        <v>124</v>
      </c>
      <c r="H87" s="14"/>
      <c r="I87" s="25">
        <v>210000</v>
      </c>
      <c r="J87" s="14">
        <f t="shared" si="14"/>
        <v>1326754</v>
      </c>
      <c r="K87" s="28"/>
      <c r="L87" s="28"/>
      <c r="M87" s="8"/>
      <c r="N87" s="8"/>
      <c r="O87" s="5"/>
      <c r="P87" s="66"/>
    </row>
    <row r="88" spans="1:16" outlineLevel="1" x14ac:dyDescent="0.3">
      <c r="A88" s="41" t="str">
        <f t="shared" si="15"/>
        <v>PCV00800</v>
      </c>
      <c r="B88" s="42">
        <f t="shared" si="16"/>
        <v>-206000</v>
      </c>
      <c r="C88" s="149">
        <v>43516</v>
      </c>
      <c r="D88" s="11">
        <f t="shared" si="13"/>
        <v>800</v>
      </c>
      <c r="E88" s="4" t="s">
        <v>66</v>
      </c>
      <c r="F88" s="4" t="s">
        <v>125</v>
      </c>
      <c r="I88" s="26">
        <v>206000</v>
      </c>
      <c r="J88" s="14">
        <f t="shared" si="14"/>
        <v>1120754</v>
      </c>
    </row>
    <row r="89" spans="1:16" outlineLevel="1" x14ac:dyDescent="0.3">
      <c r="A89" s="41" t="str">
        <f t="shared" si="15"/>
        <v>PCV00801</v>
      </c>
      <c r="B89" s="42">
        <f t="shared" si="16"/>
        <v>-100000</v>
      </c>
      <c r="C89" s="149">
        <v>43516</v>
      </c>
      <c r="D89" s="11">
        <f t="shared" si="13"/>
        <v>801</v>
      </c>
      <c r="E89" s="4" t="s">
        <v>16</v>
      </c>
      <c r="F89" s="4" t="s">
        <v>126</v>
      </c>
      <c r="I89" s="26">
        <v>100000</v>
      </c>
      <c r="J89" s="14">
        <f t="shared" si="14"/>
        <v>1020754</v>
      </c>
    </row>
    <row r="90" spans="1:16" outlineLevel="1" x14ac:dyDescent="0.3">
      <c r="A90" s="41" t="str">
        <f t="shared" ref="A90:A108" si="17">"PCV00"&amp;D90</f>
        <v>PCV00802</v>
      </c>
      <c r="B90" s="42">
        <f t="shared" ref="B90:B108" si="18">H90-I90</f>
        <v>-190000</v>
      </c>
      <c r="C90" s="149">
        <v>43517</v>
      </c>
      <c r="D90" s="11">
        <v>802</v>
      </c>
      <c r="E90" s="4" t="s">
        <v>127</v>
      </c>
      <c r="F90" s="4" t="s">
        <v>38</v>
      </c>
      <c r="I90" s="26">
        <v>190000</v>
      </c>
      <c r="J90" s="14">
        <f t="shared" si="14"/>
        <v>830754</v>
      </c>
    </row>
    <row r="91" spans="1:16" outlineLevel="1" x14ac:dyDescent="0.3">
      <c r="A91" s="41" t="str">
        <f t="shared" si="17"/>
        <v>PCV00803</v>
      </c>
      <c r="B91" s="42">
        <f t="shared" si="18"/>
        <v>-50000</v>
      </c>
      <c r="C91" s="149">
        <v>43517</v>
      </c>
      <c r="D91" s="11">
        <f>+D90+1</f>
        <v>803</v>
      </c>
      <c r="E91" s="4" t="s">
        <v>14</v>
      </c>
      <c r="F91" s="4" t="s">
        <v>128</v>
      </c>
      <c r="I91" s="26">
        <v>50000</v>
      </c>
      <c r="J91" s="14">
        <f t="shared" si="14"/>
        <v>780754</v>
      </c>
    </row>
    <row r="92" spans="1:16" outlineLevel="1" x14ac:dyDescent="0.3">
      <c r="A92" s="41" t="str">
        <f t="shared" si="17"/>
        <v>PCV00804</v>
      </c>
      <c r="B92" s="42">
        <f t="shared" si="18"/>
        <v>-10000</v>
      </c>
      <c r="C92" s="149">
        <v>43517</v>
      </c>
      <c r="D92" s="11">
        <f t="shared" ref="D92:D104" si="19">+D91+1</f>
        <v>804</v>
      </c>
      <c r="E92" s="4" t="s">
        <v>14</v>
      </c>
      <c r="F92" s="4" t="s">
        <v>129</v>
      </c>
      <c r="I92" s="26">
        <v>10000</v>
      </c>
      <c r="J92" s="14">
        <f t="shared" si="14"/>
        <v>770754</v>
      </c>
    </row>
    <row r="93" spans="1:16" outlineLevel="1" x14ac:dyDescent="0.3">
      <c r="A93" s="41" t="str">
        <f t="shared" si="17"/>
        <v>PCV00805</v>
      </c>
      <c r="B93" s="42">
        <f t="shared" si="18"/>
        <v>-48000</v>
      </c>
      <c r="C93" s="149">
        <v>43518</v>
      </c>
      <c r="D93" s="11">
        <f t="shared" si="19"/>
        <v>805</v>
      </c>
      <c r="E93" s="4" t="s">
        <v>14</v>
      </c>
      <c r="F93" s="4" t="s">
        <v>130</v>
      </c>
      <c r="I93" s="26">
        <f>56000-8000</f>
        <v>48000</v>
      </c>
      <c r="J93" s="14">
        <f t="shared" si="14"/>
        <v>722754</v>
      </c>
      <c r="K93" s="31" t="s">
        <v>131</v>
      </c>
    </row>
    <row r="94" spans="1:16" outlineLevel="1" x14ac:dyDescent="0.3">
      <c r="A94" s="41" t="str">
        <f t="shared" si="17"/>
        <v>PCV00806</v>
      </c>
      <c r="B94" s="42">
        <f t="shared" si="18"/>
        <v>-66000</v>
      </c>
      <c r="C94" s="149">
        <v>43518</v>
      </c>
      <c r="D94" s="11">
        <f t="shared" si="19"/>
        <v>806</v>
      </c>
      <c r="E94" s="4" t="s">
        <v>66</v>
      </c>
      <c r="F94" s="4" t="s">
        <v>132</v>
      </c>
      <c r="I94" s="26">
        <v>66000</v>
      </c>
      <c r="J94" s="14">
        <f t="shared" si="14"/>
        <v>656754</v>
      </c>
    </row>
    <row r="95" spans="1:16" outlineLevel="1" x14ac:dyDescent="0.3">
      <c r="A95" s="41" t="str">
        <f t="shared" si="17"/>
        <v>PCV00807</v>
      </c>
      <c r="B95" s="42">
        <f t="shared" si="18"/>
        <v>-50000</v>
      </c>
      <c r="C95" s="149">
        <v>43518</v>
      </c>
      <c r="D95" s="11">
        <f t="shared" si="19"/>
        <v>807</v>
      </c>
      <c r="E95" s="4" t="s">
        <v>66</v>
      </c>
      <c r="F95" s="4" t="s">
        <v>133</v>
      </c>
      <c r="I95" s="26">
        <v>50000</v>
      </c>
      <c r="J95" s="14">
        <f t="shared" si="14"/>
        <v>606754</v>
      </c>
      <c r="K95" s="32" t="s">
        <v>134</v>
      </c>
      <c r="L95" s="32"/>
    </row>
    <row r="96" spans="1:16" outlineLevel="1" x14ac:dyDescent="0.3">
      <c r="A96" s="41" t="str">
        <f t="shared" si="17"/>
        <v>PCV00808</v>
      </c>
      <c r="B96" s="42">
        <f t="shared" si="18"/>
        <v>-33000</v>
      </c>
      <c r="C96" s="149">
        <v>43519</v>
      </c>
      <c r="D96" s="11">
        <f t="shared" si="19"/>
        <v>808</v>
      </c>
      <c r="E96" s="4" t="s">
        <v>127</v>
      </c>
      <c r="F96" s="4" t="s">
        <v>33</v>
      </c>
      <c r="I96" s="26">
        <v>33000</v>
      </c>
      <c r="J96" s="14">
        <f t="shared" si="14"/>
        <v>573754</v>
      </c>
    </row>
    <row r="97" spans="1:12" outlineLevel="1" x14ac:dyDescent="0.3">
      <c r="A97" s="41" t="str">
        <f t="shared" si="17"/>
        <v>PCV00809</v>
      </c>
      <c r="B97" s="42">
        <f t="shared" si="18"/>
        <v>-40000</v>
      </c>
      <c r="C97" s="149">
        <v>43521</v>
      </c>
      <c r="D97" s="11">
        <f t="shared" si="19"/>
        <v>809</v>
      </c>
      <c r="E97" s="4" t="s">
        <v>66</v>
      </c>
      <c r="F97" s="4" t="s">
        <v>135</v>
      </c>
      <c r="I97" s="26">
        <v>40000</v>
      </c>
      <c r="J97" s="14">
        <f t="shared" si="14"/>
        <v>533754</v>
      </c>
    </row>
    <row r="98" spans="1:12" outlineLevel="1" x14ac:dyDescent="0.3">
      <c r="A98" s="41" t="str">
        <f t="shared" si="17"/>
        <v>PCV00810</v>
      </c>
      <c r="B98" s="42">
        <f t="shared" si="18"/>
        <v>-104200</v>
      </c>
      <c r="C98" s="149">
        <v>43521</v>
      </c>
      <c r="D98" s="11">
        <f t="shared" si="19"/>
        <v>810</v>
      </c>
      <c r="E98" s="4" t="s">
        <v>16</v>
      </c>
      <c r="F98" s="4" t="s">
        <v>136</v>
      </c>
      <c r="I98" s="26">
        <v>104200</v>
      </c>
      <c r="J98" s="14">
        <f t="shared" si="14"/>
        <v>429554</v>
      </c>
    </row>
    <row r="99" spans="1:12" outlineLevel="1" x14ac:dyDescent="0.3">
      <c r="A99" s="41" t="str">
        <f t="shared" si="17"/>
        <v>PCV00811</v>
      </c>
      <c r="B99" s="42">
        <f t="shared" si="18"/>
        <v>-33000</v>
      </c>
      <c r="C99" s="149">
        <v>43521</v>
      </c>
      <c r="D99" s="11">
        <f t="shared" si="19"/>
        <v>811</v>
      </c>
      <c r="E99" s="4" t="s">
        <v>66</v>
      </c>
      <c r="F99" s="4" t="s">
        <v>137</v>
      </c>
      <c r="I99" s="26">
        <v>33000</v>
      </c>
      <c r="J99" s="14">
        <f t="shared" si="14"/>
        <v>396554</v>
      </c>
    </row>
    <row r="100" spans="1:12" outlineLevel="1" x14ac:dyDescent="0.3">
      <c r="A100" s="41" t="str">
        <f t="shared" si="17"/>
        <v>PCV00812</v>
      </c>
      <c r="B100" s="42">
        <f t="shared" si="18"/>
        <v>-60000</v>
      </c>
      <c r="C100" s="149">
        <v>43522</v>
      </c>
      <c r="D100" s="11">
        <f t="shared" si="19"/>
        <v>812</v>
      </c>
      <c r="E100" s="4" t="s">
        <v>26</v>
      </c>
      <c r="F100" s="4" t="s">
        <v>138</v>
      </c>
      <c r="I100" s="26">
        <v>60000</v>
      </c>
      <c r="J100" s="14">
        <f t="shared" si="14"/>
        <v>336554</v>
      </c>
    </row>
    <row r="101" spans="1:12" outlineLevel="1" x14ac:dyDescent="0.3">
      <c r="A101" s="41" t="str">
        <f t="shared" si="17"/>
        <v>PCV00813</v>
      </c>
      <c r="B101" s="42">
        <f t="shared" si="18"/>
        <v>-90000</v>
      </c>
      <c r="C101" s="149">
        <v>43522</v>
      </c>
      <c r="D101" s="11">
        <f t="shared" si="19"/>
        <v>813</v>
      </c>
      <c r="E101" s="4" t="s">
        <v>26</v>
      </c>
      <c r="F101" s="4" t="s">
        <v>139</v>
      </c>
      <c r="I101" s="26">
        <v>90000</v>
      </c>
      <c r="J101" s="14">
        <f t="shared" si="14"/>
        <v>246554</v>
      </c>
    </row>
    <row r="102" spans="1:12" outlineLevel="1" x14ac:dyDescent="0.3">
      <c r="A102" s="41" t="str">
        <f t="shared" si="17"/>
        <v>PCV00814</v>
      </c>
      <c r="B102" s="42">
        <f t="shared" si="18"/>
        <v>-45000</v>
      </c>
      <c r="C102" s="149">
        <v>43523</v>
      </c>
      <c r="D102" s="11">
        <f t="shared" si="19"/>
        <v>814</v>
      </c>
      <c r="E102" s="4" t="s">
        <v>127</v>
      </c>
      <c r="F102" s="4" t="s">
        <v>140</v>
      </c>
      <c r="I102" s="26">
        <v>45000</v>
      </c>
      <c r="J102" s="14">
        <f t="shared" si="14"/>
        <v>201554</v>
      </c>
    </row>
    <row r="103" spans="1:12" outlineLevel="1" x14ac:dyDescent="0.3">
      <c r="A103" s="41" t="str">
        <f t="shared" si="17"/>
        <v>PCV00815</v>
      </c>
      <c r="B103" s="42">
        <f t="shared" si="18"/>
        <v>-48300</v>
      </c>
      <c r="C103" s="149">
        <v>43523</v>
      </c>
      <c r="D103" s="11">
        <f t="shared" si="19"/>
        <v>815</v>
      </c>
      <c r="E103" s="6" t="s">
        <v>29</v>
      </c>
      <c r="F103" s="4" t="s">
        <v>141</v>
      </c>
      <c r="I103" s="26">
        <v>48300</v>
      </c>
      <c r="J103" s="14">
        <f t="shared" si="14"/>
        <v>153254</v>
      </c>
      <c r="K103" s="31" t="s">
        <v>142</v>
      </c>
    </row>
    <row r="104" spans="1:12" outlineLevel="1" x14ac:dyDescent="0.3">
      <c r="A104" s="41" t="str">
        <f t="shared" si="17"/>
        <v>PCV00816</v>
      </c>
      <c r="B104" s="42">
        <f t="shared" si="18"/>
        <v>-33000</v>
      </c>
      <c r="C104" s="149">
        <v>43523</v>
      </c>
      <c r="D104" s="11">
        <f t="shared" si="19"/>
        <v>816</v>
      </c>
      <c r="E104" s="4" t="s">
        <v>66</v>
      </c>
      <c r="F104" s="4" t="s">
        <v>143</v>
      </c>
      <c r="I104" s="26">
        <v>33000</v>
      </c>
      <c r="J104" s="14">
        <f t="shared" si="14"/>
        <v>120254</v>
      </c>
    </row>
    <row r="105" spans="1:12" outlineLevel="1" x14ac:dyDescent="0.3">
      <c r="A105" s="41" t="str">
        <f t="shared" si="17"/>
        <v>PCV00817</v>
      </c>
      <c r="B105" s="42">
        <f t="shared" si="18"/>
        <v>-20000</v>
      </c>
      <c r="C105" s="149">
        <v>43524</v>
      </c>
      <c r="D105" s="11">
        <v>817</v>
      </c>
      <c r="E105" s="4" t="s">
        <v>144</v>
      </c>
      <c r="F105" s="4" t="s">
        <v>145</v>
      </c>
      <c r="I105" s="26">
        <v>20000</v>
      </c>
      <c r="J105" s="27">
        <f t="shared" si="14"/>
        <v>100254</v>
      </c>
      <c r="K105" s="33" t="s">
        <v>146</v>
      </c>
      <c r="L105" s="33"/>
    </row>
    <row r="106" spans="1:12" outlineLevel="1" collapsed="1" x14ac:dyDescent="0.3">
      <c r="B106" s="42"/>
      <c r="C106" s="150" t="s">
        <v>147</v>
      </c>
      <c r="D106" s="4"/>
      <c r="I106" s="16"/>
      <c r="J106" s="27">
        <f>J105</f>
        <v>100254</v>
      </c>
    </row>
    <row r="107" spans="1:12" outlineLevel="1" x14ac:dyDescent="0.3">
      <c r="A107" s="41" t="str">
        <f t="shared" si="17"/>
        <v>PCV00818</v>
      </c>
      <c r="B107" s="42">
        <f t="shared" si="18"/>
        <v>-3040</v>
      </c>
      <c r="C107" s="149">
        <v>43525</v>
      </c>
      <c r="D107" s="11">
        <f>D105+1</f>
        <v>818</v>
      </c>
      <c r="E107" s="6" t="s">
        <v>29</v>
      </c>
      <c r="F107" s="4" t="s">
        <v>148</v>
      </c>
      <c r="I107" s="26">
        <v>3040</v>
      </c>
      <c r="J107" s="14">
        <f>J105-I107+H107</f>
        <v>97214</v>
      </c>
    </row>
    <row r="108" spans="1:12" outlineLevel="1" x14ac:dyDescent="0.3">
      <c r="A108" s="41" t="str">
        <f t="shared" si="17"/>
        <v>PCV00819</v>
      </c>
      <c r="B108" s="42">
        <f t="shared" si="18"/>
        <v>-20000</v>
      </c>
      <c r="C108" s="149">
        <v>43525</v>
      </c>
      <c r="D108" s="11">
        <f>D107+1</f>
        <v>819</v>
      </c>
      <c r="E108" s="4" t="s">
        <v>50</v>
      </c>
      <c r="F108" s="4" t="s">
        <v>149</v>
      </c>
      <c r="I108" s="26">
        <v>20000</v>
      </c>
      <c r="J108" s="14">
        <f t="shared" si="14"/>
        <v>77214</v>
      </c>
    </row>
    <row r="109" spans="1:12" outlineLevel="1" x14ac:dyDescent="0.3">
      <c r="C109" s="148">
        <v>43526</v>
      </c>
      <c r="E109" s="4" t="s">
        <v>150</v>
      </c>
      <c r="F109" s="4" t="s">
        <v>151</v>
      </c>
      <c r="H109" s="17">
        <f>99000+33000+132000</f>
        <v>264000</v>
      </c>
      <c r="J109" s="14">
        <f t="shared" si="14"/>
        <v>341214</v>
      </c>
    </row>
    <row r="110" spans="1:12" outlineLevel="1" x14ac:dyDescent="0.3">
      <c r="A110" s="41" t="str">
        <f>"PCV00"&amp;D110</f>
        <v>PCV00820</v>
      </c>
      <c r="B110" s="42">
        <f>H111-I111</f>
        <v>-86500</v>
      </c>
      <c r="C110" s="149">
        <v>43526</v>
      </c>
      <c r="D110" s="11">
        <f>D108+1</f>
        <v>820</v>
      </c>
      <c r="E110" s="4" t="s">
        <v>127</v>
      </c>
      <c r="F110" s="4" t="s">
        <v>152</v>
      </c>
      <c r="I110" s="26">
        <v>55000</v>
      </c>
      <c r="J110" s="14">
        <f>J109-I111+H111</f>
        <v>254714</v>
      </c>
    </row>
    <row r="111" spans="1:12" outlineLevel="1" x14ac:dyDescent="0.3">
      <c r="A111" s="41" t="str">
        <f>"PCV00"&amp;D111</f>
        <v>PCV00821</v>
      </c>
      <c r="B111" s="42">
        <f>H110-I110</f>
        <v>-55000</v>
      </c>
      <c r="C111" s="148">
        <v>43526</v>
      </c>
      <c r="D111" s="36">
        <f>D110+1</f>
        <v>821</v>
      </c>
      <c r="E111" s="37" t="s">
        <v>127</v>
      </c>
      <c r="F111" s="37" t="s">
        <v>153</v>
      </c>
      <c r="G111" s="37"/>
      <c r="H111" s="38"/>
      <c r="I111" s="26">
        <v>86500</v>
      </c>
      <c r="J111" s="14">
        <f>J110-I110+H110</f>
        <v>199714</v>
      </c>
      <c r="K111" s="31" t="s">
        <v>154</v>
      </c>
    </row>
    <row r="112" spans="1:12" ht="43.2" outlineLevel="1" x14ac:dyDescent="0.3">
      <c r="A112" s="41" t="str">
        <f t="shared" ref="A112" si="20">"PCV00"&amp;D112</f>
        <v>PCV00822</v>
      </c>
      <c r="B112" s="42">
        <f t="shared" ref="B112:B138" si="21">H112-I112</f>
        <v>-12000</v>
      </c>
      <c r="C112" s="149">
        <v>43526</v>
      </c>
      <c r="D112" s="11">
        <f>D111+1</f>
        <v>822</v>
      </c>
      <c r="E112" s="4" t="s">
        <v>155</v>
      </c>
      <c r="F112" s="4" t="s">
        <v>156</v>
      </c>
      <c r="I112" s="26">
        <v>12000</v>
      </c>
      <c r="J112" s="14">
        <f>J111-I112+H112</f>
        <v>187714</v>
      </c>
      <c r="K112" s="34" t="s">
        <v>157</v>
      </c>
      <c r="L112" s="34"/>
    </row>
    <row r="113" spans="1:11" outlineLevel="1" x14ac:dyDescent="0.3">
      <c r="A113" s="41" t="str">
        <f t="shared" ref="A113:A125" si="22">"PCV00"&amp;D113</f>
        <v>PCV00823</v>
      </c>
      <c r="B113" s="42">
        <f t="shared" si="21"/>
        <v>-25000</v>
      </c>
      <c r="C113" s="149">
        <v>43526</v>
      </c>
      <c r="D113" s="11">
        <f t="shared" ref="D113:D165" si="23">D112+1</f>
        <v>823</v>
      </c>
      <c r="E113" s="4" t="s">
        <v>158</v>
      </c>
      <c r="F113" s="4" t="s">
        <v>159</v>
      </c>
      <c r="I113" s="26">
        <v>25000</v>
      </c>
      <c r="J113" s="14">
        <f t="shared" ref="J113:J143" si="24">J112-I113+H113</f>
        <v>162714</v>
      </c>
    </row>
    <row r="114" spans="1:11" outlineLevel="1" x14ac:dyDescent="0.3">
      <c r="A114" s="41" t="str">
        <f t="shared" si="22"/>
        <v>PCV00824</v>
      </c>
      <c r="B114" s="42">
        <f t="shared" si="21"/>
        <v>-50000</v>
      </c>
      <c r="C114" s="149">
        <v>43526</v>
      </c>
      <c r="D114" s="11">
        <f t="shared" si="23"/>
        <v>824</v>
      </c>
      <c r="E114" s="4" t="s">
        <v>16</v>
      </c>
      <c r="F114" s="4" t="s">
        <v>160</v>
      </c>
      <c r="I114" s="26">
        <v>50000</v>
      </c>
      <c r="J114" s="14">
        <f t="shared" si="24"/>
        <v>112714</v>
      </c>
    </row>
    <row r="115" spans="1:11" outlineLevel="1" x14ac:dyDescent="0.3">
      <c r="A115" s="41" t="str">
        <f t="shared" si="22"/>
        <v>PCV00825</v>
      </c>
      <c r="B115" s="42">
        <f t="shared" si="21"/>
        <v>-19000</v>
      </c>
      <c r="C115" s="149">
        <v>43526</v>
      </c>
      <c r="D115" s="11">
        <f t="shared" si="23"/>
        <v>825</v>
      </c>
      <c r="E115" s="4" t="s">
        <v>161</v>
      </c>
      <c r="F115" s="4" t="s">
        <v>162</v>
      </c>
      <c r="I115" s="26">
        <v>19000</v>
      </c>
      <c r="J115" s="14">
        <f t="shared" si="24"/>
        <v>93714</v>
      </c>
    </row>
    <row r="116" spans="1:11" outlineLevel="1" x14ac:dyDescent="0.3">
      <c r="A116" s="41" t="str">
        <f t="shared" si="22"/>
        <v>PCV00826</v>
      </c>
      <c r="B116" s="42">
        <f t="shared" si="21"/>
        <v>-45000</v>
      </c>
      <c r="C116" s="149">
        <v>43526</v>
      </c>
      <c r="D116" s="11">
        <f t="shared" si="23"/>
        <v>826</v>
      </c>
      <c r="E116" s="6" t="s">
        <v>29</v>
      </c>
      <c r="F116" s="4" t="s">
        <v>163</v>
      </c>
      <c r="I116" s="26">
        <v>45000</v>
      </c>
      <c r="J116" s="14">
        <f t="shared" si="24"/>
        <v>48714</v>
      </c>
    </row>
    <row r="117" spans="1:11" outlineLevel="1" x14ac:dyDescent="0.3">
      <c r="A117" s="41" t="str">
        <f t="shared" si="22"/>
        <v>PCV00</v>
      </c>
      <c r="B117" s="42">
        <f t="shared" si="21"/>
        <v>3800000</v>
      </c>
      <c r="C117" s="149">
        <v>43526</v>
      </c>
      <c r="E117" s="4" t="s">
        <v>99</v>
      </c>
      <c r="H117" s="16">
        <v>3800000</v>
      </c>
      <c r="J117" s="14">
        <f t="shared" si="24"/>
        <v>3848714</v>
      </c>
    </row>
    <row r="118" spans="1:11" outlineLevel="1" x14ac:dyDescent="0.3">
      <c r="A118" s="41" t="str">
        <f t="shared" si="22"/>
        <v>PCV00827</v>
      </c>
      <c r="B118" s="42">
        <f t="shared" si="21"/>
        <v>-360000</v>
      </c>
      <c r="C118" s="149">
        <v>43526</v>
      </c>
      <c r="D118" s="11">
        <f>D116+1</f>
        <v>827</v>
      </c>
      <c r="E118" s="4" t="s">
        <v>44</v>
      </c>
      <c r="F118" s="4" t="s">
        <v>164</v>
      </c>
      <c r="I118" s="26">
        <v>360000</v>
      </c>
      <c r="J118" s="14">
        <f t="shared" si="24"/>
        <v>3488714</v>
      </c>
    </row>
    <row r="119" spans="1:11" outlineLevel="1" x14ac:dyDescent="0.3">
      <c r="A119" s="41" t="str">
        <f t="shared" si="22"/>
        <v>PCV00828</v>
      </c>
      <c r="B119" s="42">
        <f t="shared" si="21"/>
        <v>-89000</v>
      </c>
      <c r="C119" s="149">
        <v>43526</v>
      </c>
      <c r="D119" s="11">
        <f t="shared" si="23"/>
        <v>828</v>
      </c>
      <c r="E119" s="4" t="s">
        <v>127</v>
      </c>
      <c r="F119" s="4" t="s">
        <v>165</v>
      </c>
      <c r="I119" s="26">
        <v>89000</v>
      </c>
      <c r="J119" s="14">
        <f t="shared" si="24"/>
        <v>3399714</v>
      </c>
    </row>
    <row r="120" spans="1:11" outlineLevel="1" x14ac:dyDescent="0.3">
      <c r="A120" s="41" t="str">
        <f t="shared" si="22"/>
        <v>PCV00829</v>
      </c>
      <c r="B120" s="42">
        <f t="shared" si="21"/>
        <v>-10000</v>
      </c>
      <c r="C120" s="149">
        <v>43526</v>
      </c>
      <c r="D120" s="11">
        <f t="shared" si="23"/>
        <v>829</v>
      </c>
      <c r="E120" s="4" t="s">
        <v>14</v>
      </c>
      <c r="F120" s="4" t="s">
        <v>166</v>
      </c>
      <c r="I120" s="26">
        <v>10000</v>
      </c>
      <c r="J120" s="14">
        <f t="shared" si="24"/>
        <v>3389714</v>
      </c>
    </row>
    <row r="121" spans="1:11" outlineLevel="1" x14ac:dyDescent="0.3">
      <c r="A121" s="41" t="str">
        <f t="shared" si="22"/>
        <v>PCV00830</v>
      </c>
      <c r="B121" s="42">
        <f t="shared" si="21"/>
        <v>-204500</v>
      </c>
      <c r="C121" s="149">
        <v>43526</v>
      </c>
      <c r="D121" s="11">
        <f t="shared" si="23"/>
        <v>830</v>
      </c>
      <c r="E121" s="4" t="s">
        <v>127</v>
      </c>
      <c r="F121" s="4" t="s">
        <v>165</v>
      </c>
      <c r="I121" s="26">
        <v>204500</v>
      </c>
      <c r="J121" s="14">
        <f t="shared" si="24"/>
        <v>3185214</v>
      </c>
    </row>
    <row r="122" spans="1:11" outlineLevel="1" x14ac:dyDescent="0.3">
      <c r="A122" s="41" t="str">
        <f t="shared" si="22"/>
        <v>PCV00831</v>
      </c>
      <c r="B122" s="42">
        <f t="shared" si="21"/>
        <v>-62500</v>
      </c>
      <c r="C122" s="149">
        <v>43526</v>
      </c>
      <c r="D122" s="11">
        <f t="shared" si="23"/>
        <v>831</v>
      </c>
      <c r="E122" s="4" t="s">
        <v>56</v>
      </c>
      <c r="F122" s="4" t="s">
        <v>167</v>
      </c>
      <c r="I122" s="26">
        <v>62500</v>
      </c>
      <c r="J122" s="14">
        <f t="shared" si="24"/>
        <v>3122714</v>
      </c>
    </row>
    <row r="123" spans="1:11" outlineLevel="1" x14ac:dyDescent="0.3">
      <c r="A123" s="41" t="str">
        <f t="shared" si="22"/>
        <v>PCV00832</v>
      </c>
      <c r="B123" s="42">
        <f t="shared" si="21"/>
        <v>-40000</v>
      </c>
      <c r="C123" s="149">
        <v>43526</v>
      </c>
      <c r="D123" s="11">
        <f t="shared" si="23"/>
        <v>832</v>
      </c>
      <c r="E123" s="4" t="s">
        <v>26</v>
      </c>
      <c r="F123" s="4" t="s">
        <v>168</v>
      </c>
      <c r="I123" s="26">
        <v>40000</v>
      </c>
      <c r="J123" s="14">
        <f t="shared" si="24"/>
        <v>3082714</v>
      </c>
    </row>
    <row r="124" spans="1:11" outlineLevel="1" x14ac:dyDescent="0.3">
      <c r="A124" s="41" t="str">
        <f t="shared" si="22"/>
        <v>PCV00833</v>
      </c>
      <c r="B124" s="42">
        <f t="shared" si="21"/>
        <v>-15000</v>
      </c>
      <c r="C124" s="149">
        <v>43526</v>
      </c>
      <c r="D124" s="11">
        <f t="shared" si="23"/>
        <v>833</v>
      </c>
      <c r="E124" s="4" t="s">
        <v>26</v>
      </c>
      <c r="F124" s="4" t="s">
        <v>169</v>
      </c>
      <c r="I124" s="26">
        <v>15000</v>
      </c>
      <c r="J124" s="14">
        <f t="shared" si="24"/>
        <v>3067714</v>
      </c>
    </row>
    <row r="125" spans="1:11" outlineLevel="1" x14ac:dyDescent="0.3">
      <c r="A125" s="41" t="str">
        <f t="shared" si="22"/>
        <v>PCV00834</v>
      </c>
      <c r="B125" s="42">
        <f t="shared" si="21"/>
        <v>-105000</v>
      </c>
      <c r="C125" s="149">
        <v>43526</v>
      </c>
      <c r="D125" s="11">
        <f t="shared" si="23"/>
        <v>834</v>
      </c>
      <c r="E125" s="4" t="s">
        <v>170</v>
      </c>
      <c r="F125" s="4" t="s">
        <v>171</v>
      </c>
      <c r="I125" s="26">
        <f>105000</f>
        <v>105000</v>
      </c>
      <c r="J125" s="14">
        <f t="shared" si="24"/>
        <v>2962714</v>
      </c>
      <c r="K125" s="31" t="s">
        <v>172</v>
      </c>
    </row>
    <row r="126" spans="1:11" outlineLevel="1" x14ac:dyDescent="0.3">
      <c r="A126" s="41" t="str">
        <f t="shared" ref="A126:A138" si="25">"PCV00"&amp;D126</f>
        <v>PCV00835</v>
      </c>
      <c r="B126" s="42">
        <f t="shared" si="21"/>
        <v>-250000</v>
      </c>
      <c r="C126" s="149">
        <v>43535</v>
      </c>
      <c r="D126" s="11">
        <f t="shared" si="23"/>
        <v>835</v>
      </c>
      <c r="E126" s="4" t="s">
        <v>56</v>
      </c>
      <c r="F126" s="4" t="s">
        <v>173</v>
      </c>
      <c r="I126" s="26">
        <v>250000</v>
      </c>
      <c r="J126" s="14">
        <f t="shared" si="24"/>
        <v>2712714</v>
      </c>
    </row>
    <row r="127" spans="1:11" outlineLevel="1" x14ac:dyDescent="0.3">
      <c r="A127" s="41" t="str">
        <f t="shared" si="25"/>
        <v>PCV00836</v>
      </c>
      <c r="B127" s="42">
        <f t="shared" si="21"/>
        <v>-62500</v>
      </c>
      <c r="C127" s="149">
        <v>43535</v>
      </c>
      <c r="D127" s="11">
        <f t="shared" si="23"/>
        <v>836</v>
      </c>
      <c r="E127" s="4" t="s">
        <v>56</v>
      </c>
      <c r="F127" s="4" t="s">
        <v>174</v>
      </c>
      <c r="I127" s="26">
        <v>62500</v>
      </c>
      <c r="J127" s="14">
        <f t="shared" si="24"/>
        <v>2650214</v>
      </c>
    </row>
    <row r="128" spans="1:11" outlineLevel="1" x14ac:dyDescent="0.3">
      <c r="A128" s="41" t="str">
        <f t="shared" si="25"/>
        <v>PCV00837</v>
      </c>
      <c r="B128" s="42">
        <f t="shared" si="21"/>
        <v>-20500</v>
      </c>
      <c r="C128" s="149">
        <v>43535</v>
      </c>
      <c r="D128" s="11">
        <f t="shared" si="23"/>
        <v>837</v>
      </c>
      <c r="E128" s="4" t="s">
        <v>127</v>
      </c>
      <c r="F128" s="4" t="s">
        <v>165</v>
      </c>
      <c r="I128" s="26">
        <v>20500</v>
      </c>
      <c r="J128" s="14">
        <f t="shared" si="24"/>
        <v>2629714</v>
      </c>
    </row>
    <row r="129" spans="1:10" outlineLevel="1" x14ac:dyDescent="0.3">
      <c r="A129" s="41" t="str">
        <f t="shared" si="25"/>
        <v>PCV00838</v>
      </c>
      <c r="B129" s="42">
        <f t="shared" si="21"/>
        <v>-4000</v>
      </c>
      <c r="C129" s="149">
        <v>43536</v>
      </c>
      <c r="D129" s="11">
        <f t="shared" si="23"/>
        <v>838</v>
      </c>
      <c r="E129" s="4" t="s">
        <v>26</v>
      </c>
      <c r="F129" s="4" t="s">
        <v>175</v>
      </c>
      <c r="I129" s="26">
        <v>4000</v>
      </c>
      <c r="J129" s="14">
        <f t="shared" si="24"/>
        <v>2625714</v>
      </c>
    </row>
    <row r="130" spans="1:10" outlineLevel="1" x14ac:dyDescent="0.3">
      <c r="A130" s="41" t="str">
        <f t="shared" si="25"/>
        <v>PCV00839</v>
      </c>
      <c r="B130" s="42">
        <f t="shared" si="21"/>
        <v>-4000</v>
      </c>
      <c r="C130" s="149">
        <v>43536</v>
      </c>
      <c r="D130" s="11">
        <f t="shared" si="23"/>
        <v>839</v>
      </c>
      <c r="E130" s="4" t="s">
        <v>26</v>
      </c>
      <c r="F130" s="4" t="s">
        <v>176</v>
      </c>
      <c r="I130" s="26">
        <v>4000</v>
      </c>
      <c r="J130" s="14">
        <f t="shared" si="24"/>
        <v>2621714</v>
      </c>
    </row>
    <row r="131" spans="1:10" outlineLevel="1" x14ac:dyDescent="0.3">
      <c r="A131" s="41" t="str">
        <f t="shared" si="25"/>
        <v>PCV00840</v>
      </c>
      <c r="B131" s="42">
        <f t="shared" si="21"/>
        <v>-30000</v>
      </c>
      <c r="C131" s="149">
        <v>43537</v>
      </c>
      <c r="D131" s="11">
        <f t="shared" si="23"/>
        <v>840</v>
      </c>
      <c r="E131" s="4" t="s">
        <v>127</v>
      </c>
      <c r="F131" s="4" t="s">
        <v>177</v>
      </c>
      <c r="I131" s="26">
        <v>30000</v>
      </c>
      <c r="J131" s="14">
        <f t="shared" si="24"/>
        <v>2591714</v>
      </c>
    </row>
    <row r="132" spans="1:10" outlineLevel="1" x14ac:dyDescent="0.3">
      <c r="A132" s="41" t="str">
        <f t="shared" si="25"/>
        <v>PCV00841</v>
      </c>
      <c r="B132" s="42">
        <f t="shared" si="21"/>
        <v>-11500</v>
      </c>
      <c r="C132" s="149">
        <v>43537</v>
      </c>
      <c r="D132" s="11">
        <f t="shared" si="23"/>
        <v>841</v>
      </c>
      <c r="E132" s="4" t="s">
        <v>178</v>
      </c>
      <c r="F132" s="4" t="s">
        <v>179</v>
      </c>
      <c r="I132" s="26">
        <v>11500</v>
      </c>
      <c r="J132" s="14">
        <f t="shared" si="24"/>
        <v>2580214</v>
      </c>
    </row>
    <row r="133" spans="1:10" outlineLevel="1" x14ac:dyDescent="0.3">
      <c r="A133" s="41" t="str">
        <f t="shared" si="25"/>
        <v>PCV00842</v>
      </c>
      <c r="B133" s="42">
        <f t="shared" si="21"/>
        <v>-5000</v>
      </c>
      <c r="C133" s="149">
        <v>43537</v>
      </c>
      <c r="D133" s="11">
        <f t="shared" si="23"/>
        <v>842</v>
      </c>
      <c r="E133" s="4" t="s">
        <v>180</v>
      </c>
      <c r="F133" s="4" t="s">
        <v>181</v>
      </c>
      <c r="I133" s="26">
        <v>5000</v>
      </c>
      <c r="J133" s="14">
        <f t="shared" si="24"/>
        <v>2575214</v>
      </c>
    </row>
    <row r="134" spans="1:10" outlineLevel="1" x14ac:dyDescent="0.3">
      <c r="A134" s="41" t="str">
        <f t="shared" si="25"/>
        <v>PCV00843</v>
      </c>
      <c r="B134" s="42">
        <f t="shared" si="21"/>
        <v>-72000</v>
      </c>
      <c r="C134" s="149">
        <v>43537</v>
      </c>
      <c r="D134" s="11">
        <f t="shared" si="23"/>
        <v>843</v>
      </c>
      <c r="E134" s="4" t="s">
        <v>56</v>
      </c>
      <c r="F134" s="4" t="s">
        <v>182</v>
      </c>
      <c r="I134" s="26">
        <v>72000</v>
      </c>
      <c r="J134" s="14">
        <f t="shared" si="24"/>
        <v>2503214</v>
      </c>
    </row>
    <row r="135" spans="1:10" outlineLevel="1" x14ac:dyDescent="0.3">
      <c r="A135" s="41" t="str">
        <f t="shared" si="25"/>
        <v>PCV00844</v>
      </c>
      <c r="B135" s="42">
        <f t="shared" si="21"/>
        <v>-22000</v>
      </c>
      <c r="C135" s="149">
        <v>43537</v>
      </c>
      <c r="D135" s="11">
        <f t="shared" si="23"/>
        <v>844</v>
      </c>
      <c r="E135" s="4" t="s">
        <v>56</v>
      </c>
      <c r="F135" s="4" t="s">
        <v>183</v>
      </c>
      <c r="I135" s="26">
        <v>22000</v>
      </c>
      <c r="J135" s="14">
        <f t="shared" si="24"/>
        <v>2481214</v>
      </c>
    </row>
    <row r="136" spans="1:10" outlineLevel="1" x14ac:dyDescent="0.3">
      <c r="A136" s="41" t="str">
        <f t="shared" si="25"/>
        <v>PCV00845</v>
      </c>
      <c r="B136" s="42">
        <f t="shared" si="21"/>
        <v>-20000</v>
      </c>
      <c r="C136" s="149">
        <v>43538</v>
      </c>
      <c r="D136" s="11">
        <f t="shared" si="23"/>
        <v>845</v>
      </c>
      <c r="E136" s="4" t="s">
        <v>50</v>
      </c>
      <c r="F136" s="4" t="s">
        <v>184</v>
      </c>
      <c r="I136" s="26">
        <v>20000</v>
      </c>
      <c r="J136" s="14">
        <f t="shared" si="24"/>
        <v>2461214</v>
      </c>
    </row>
    <row r="137" spans="1:10" outlineLevel="1" x14ac:dyDescent="0.3">
      <c r="A137" s="41" t="str">
        <f t="shared" si="25"/>
        <v>PCV00846</v>
      </c>
      <c r="B137" s="42">
        <f t="shared" si="21"/>
        <v>-10000</v>
      </c>
      <c r="C137" s="149">
        <v>43538</v>
      </c>
      <c r="D137" s="11">
        <f t="shared" si="23"/>
        <v>846</v>
      </c>
      <c r="E137" s="4" t="s">
        <v>95</v>
      </c>
      <c r="F137" s="4" t="s">
        <v>185</v>
      </c>
      <c r="I137" s="26">
        <v>10000</v>
      </c>
      <c r="J137" s="14">
        <f t="shared" si="24"/>
        <v>2451214</v>
      </c>
    </row>
    <row r="138" spans="1:10" outlineLevel="1" x14ac:dyDescent="0.3">
      <c r="A138" s="41" t="str">
        <f t="shared" si="25"/>
        <v>PCV00847</v>
      </c>
      <c r="B138" s="42">
        <f t="shared" si="21"/>
        <v>-50000</v>
      </c>
      <c r="C138" s="149">
        <v>43539</v>
      </c>
      <c r="D138" s="11">
        <f t="shared" si="23"/>
        <v>847</v>
      </c>
      <c r="E138" s="4" t="s">
        <v>16</v>
      </c>
      <c r="F138" s="4" t="s">
        <v>186</v>
      </c>
      <c r="I138" s="26">
        <v>50000</v>
      </c>
      <c r="J138" s="14">
        <f t="shared" si="24"/>
        <v>2401214</v>
      </c>
    </row>
    <row r="139" spans="1:10" outlineLevel="1" x14ac:dyDescent="0.3">
      <c r="A139" s="41" t="str">
        <f t="shared" ref="A139:A165" si="26">"PCV00"&amp;D139</f>
        <v>PCV00848</v>
      </c>
      <c r="B139" s="42">
        <f t="shared" ref="B139:B165" si="27">H139-I139</f>
        <v>-50000</v>
      </c>
      <c r="C139" s="149">
        <v>43539</v>
      </c>
      <c r="D139" s="11">
        <f t="shared" si="23"/>
        <v>848</v>
      </c>
      <c r="E139" s="4" t="s">
        <v>14</v>
      </c>
      <c r="F139" s="4" t="s">
        <v>187</v>
      </c>
      <c r="I139" s="26">
        <v>50000</v>
      </c>
      <c r="J139" s="14">
        <f t="shared" si="24"/>
        <v>2351214</v>
      </c>
    </row>
    <row r="140" spans="1:10" outlineLevel="1" x14ac:dyDescent="0.3">
      <c r="A140" s="41" t="str">
        <f t="shared" si="26"/>
        <v>PCV00849</v>
      </c>
      <c r="B140" s="42">
        <f t="shared" si="27"/>
        <v>-50000</v>
      </c>
      <c r="C140" s="149">
        <v>43539</v>
      </c>
      <c r="D140" s="11">
        <f t="shared" si="23"/>
        <v>849</v>
      </c>
      <c r="E140" s="4" t="s">
        <v>178</v>
      </c>
      <c r="F140" s="4" t="s">
        <v>188</v>
      </c>
      <c r="I140" s="26">
        <v>50000</v>
      </c>
      <c r="J140" s="14">
        <f t="shared" si="24"/>
        <v>2301214</v>
      </c>
    </row>
    <row r="141" spans="1:10" outlineLevel="1" x14ac:dyDescent="0.3">
      <c r="A141" s="41" t="str">
        <f t="shared" si="26"/>
        <v>PCV00850</v>
      </c>
      <c r="B141" s="42">
        <f t="shared" si="27"/>
        <v>-20000</v>
      </c>
      <c r="C141" s="149">
        <v>43540</v>
      </c>
      <c r="D141" s="11">
        <f t="shared" si="23"/>
        <v>850</v>
      </c>
      <c r="E141" s="4" t="s">
        <v>26</v>
      </c>
      <c r="F141" s="4" t="s">
        <v>189</v>
      </c>
      <c r="I141" s="26">
        <v>20000</v>
      </c>
      <c r="J141" s="14">
        <f t="shared" si="24"/>
        <v>2281214</v>
      </c>
    </row>
    <row r="142" spans="1:10" outlineLevel="1" x14ac:dyDescent="0.3">
      <c r="A142" s="41" t="str">
        <f t="shared" si="26"/>
        <v>PCV00851</v>
      </c>
      <c r="B142" s="42">
        <f t="shared" si="27"/>
        <v>-150000</v>
      </c>
      <c r="C142" s="149">
        <v>43540</v>
      </c>
      <c r="D142" s="11">
        <f t="shared" si="23"/>
        <v>851</v>
      </c>
      <c r="E142" s="6" t="s">
        <v>29</v>
      </c>
      <c r="F142" s="4" t="s">
        <v>190</v>
      </c>
      <c r="I142" s="26">
        <v>150000</v>
      </c>
      <c r="J142" s="14">
        <f t="shared" si="24"/>
        <v>2131214</v>
      </c>
    </row>
    <row r="143" spans="1:10" outlineLevel="1" x14ac:dyDescent="0.3">
      <c r="A143" s="41" t="str">
        <f t="shared" si="26"/>
        <v>PCV00852</v>
      </c>
      <c r="B143" s="42">
        <f t="shared" si="27"/>
        <v>-36000</v>
      </c>
      <c r="C143" s="149">
        <v>43542</v>
      </c>
      <c r="D143" s="11">
        <f t="shared" si="23"/>
        <v>852</v>
      </c>
      <c r="E143" s="4" t="s">
        <v>127</v>
      </c>
      <c r="F143" s="4" t="s">
        <v>165</v>
      </c>
      <c r="I143" s="26">
        <v>36000</v>
      </c>
      <c r="J143" s="14">
        <f t="shared" si="24"/>
        <v>2095214</v>
      </c>
    </row>
    <row r="144" spans="1:10" outlineLevel="1" x14ac:dyDescent="0.3">
      <c r="A144" s="41" t="str">
        <f t="shared" si="26"/>
        <v>PCV00853</v>
      </c>
      <c r="B144" s="42">
        <f t="shared" si="27"/>
        <v>-89300</v>
      </c>
      <c r="C144" s="149">
        <v>43542</v>
      </c>
      <c r="D144" s="11">
        <f t="shared" si="23"/>
        <v>853</v>
      </c>
      <c r="E144" s="4" t="s">
        <v>127</v>
      </c>
      <c r="F144" s="4" t="s">
        <v>191</v>
      </c>
      <c r="I144" s="26">
        <v>89300</v>
      </c>
      <c r="J144" s="14">
        <f t="shared" ref="J144:J174" si="28">J143-I144+H144</f>
        <v>2005914</v>
      </c>
    </row>
    <row r="145" spans="1:10" outlineLevel="1" x14ac:dyDescent="0.3">
      <c r="A145" s="41" t="str">
        <f t="shared" si="26"/>
        <v>PCV00854</v>
      </c>
      <c r="B145" s="42">
        <f t="shared" si="27"/>
        <v>-22000</v>
      </c>
      <c r="C145" s="149">
        <v>43542</v>
      </c>
      <c r="D145" s="11">
        <f t="shared" si="23"/>
        <v>854</v>
      </c>
      <c r="E145" s="4" t="s">
        <v>56</v>
      </c>
      <c r="F145" s="4" t="s">
        <v>192</v>
      </c>
      <c r="I145" s="26">
        <v>22000</v>
      </c>
      <c r="J145" s="14">
        <f t="shared" si="28"/>
        <v>1983914</v>
      </c>
    </row>
    <row r="146" spans="1:10" outlineLevel="1" x14ac:dyDescent="0.3">
      <c r="A146" s="41" t="str">
        <f t="shared" si="26"/>
        <v>PCV00855</v>
      </c>
      <c r="B146" s="42">
        <f t="shared" si="27"/>
        <v>-200000</v>
      </c>
      <c r="C146" s="149">
        <v>43543</v>
      </c>
      <c r="D146" s="11">
        <f t="shared" si="23"/>
        <v>855</v>
      </c>
      <c r="E146" s="6" t="s">
        <v>29</v>
      </c>
      <c r="F146" s="4" t="s">
        <v>193</v>
      </c>
      <c r="I146" s="26">
        <v>200000</v>
      </c>
      <c r="J146" s="14">
        <f t="shared" si="28"/>
        <v>1783914</v>
      </c>
    </row>
    <row r="147" spans="1:10" outlineLevel="1" x14ac:dyDescent="0.3">
      <c r="A147" s="41" t="str">
        <f t="shared" si="26"/>
        <v>PCV00856</v>
      </c>
      <c r="B147" s="42">
        <f t="shared" si="27"/>
        <v>-3500</v>
      </c>
      <c r="C147" s="149">
        <v>43544</v>
      </c>
      <c r="D147" s="11">
        <f t="shared" si="23"/>
        <v>856</v>
      </c>
      <c r="E147" s="4" t="s">
        <v>26</v>
      </c>
      <c r="F147" s="4" t="s">
        <v>194</v>
      </c>
      <c r="I147" s="26">
        <v>3500</v>
      </c>
      <c r="J147" s="14">
        <f t="shared" si="28"/>
        <v>1780414</v>
      </c>
    </row>
    <row r="148" spans="1:10" outlineLevel="1" x14ac:dyDescent="0.3">
      <c r="A148" s="41" t="str">
        <f t="shared" si="26"/>
        <v>PCV00857</v>
      </c>
      <c r="B148" s="42">
        <f t="shared" si="27"/>
        <v>-50000</v>
      </c>
      <c r="C148" s="149">
        <v>43544</v>
      </c>
      <c r="D148" s="11">
        <f t="shared" si="23"/>
        <v>857</v>
      </c>
      <c r="E148" s="4" t="s">
        <v>16</v>
      </c>
      <c r="F148" s="4" t="s">
        <v>195</v>
      </c>
      <c r="I148" s="26">
        <v>50000</v>
      </c>
      <c r="J148" s="14">
        <f t="shared" si="28"/>
        <v>1730414</v>
      </c>
    </row>
    <row r="149" spans="1:10" outlineLevel="1" x14ac:dyDescent="0.3">
      <c r="A149" s="41" t="str">
        <f t="shared" si="26"/>
        <v>PCV00858</v>
      </c>
      <c r="B149" s="42">
        <f t="shared" si="27"/>
        <v>-30000</v>
      </c>
      <c r="C149" s="149">
        <v>43544</v>
      </c>
      <c r="D149" s="11">
        <f t="shared" si="23"/>
        <v>858</v>
      </c>
      <c r="E149" s="4" t="s">
        <v>50</v>
      </c>
      <c r="F149" s="4" t="s">
        <v>196</v>
      </c>
      <c r="I149" s="26">
        <v>30000</v>
      </c>
      <c r="J149" s="14">
        <f t="shared" si="28"/>
        <v>1700414</v>
      </c>
    </row>
    <row r="150" spans="1:10" outlineLevel="1" x14ac:dyDescent="0.3">
      <c r="A150" s="41" t="str">
        <f t="shared" si="26"/>
        <v>PCV00859</v>
      </c>
      <c r="B150" s="42">
        <f t="shared" si="27"/>
        <v>-437400</v>
      </c>
      <c r="C150" s="149">
        <v>43545</v>
      </c>
      <c r="D150" s="11">
        <f t="shared" si="23"/>
        <v>859</v>
      </c>
      <c r="E150" s="4" t="s">
        <v>16</v>
      </c>
      <c r="F150" s="4" t="s">
        <v>197</v>
      </c>
      <c r="I150" s="26">
        <v>437400</v>
      </c>
      <c r="J150" s="14">
        <f t="shared" si="28"/>
        <v>1263014</v>
      </c>
    </row>
    <row r="151" spans="1:10" outlineLevel="1" x14ac:dyDescent="0.3">
      <c r="A151" s="41" t="str">
        <f t="shared" si="26"/>
        <v>PCV00860</v>
      </c>
      <c r="B151" s="42">
        <f t="shared" si="27"/>
        <v>-23000</v>
      </c>
      <c r="C151" s="149">
        <v>43546</v>
      </c>
      <c r="D151" s="11">
        <f t="shared" si="23"/>
        <v>860</v>
      </c>
      <c r="E151" s="4" t="s">
        <v>198</v>
      </c>
      <c r="F151" s="4" t="s">
        <v>199</v>
      </c>
      <c r="I151" s="26">
        <v>23000</v>
      </c>
      <c r="J151" s="14">
        <f t="shared" si="28"/>
        <v>1240014</v>
      </c>
    </row>
    <row r="152" spans="1:10" outlineLevel="1" x14ac:dyDescent="0.3">
      <c r="A152" s="41" t="str">
        <f t="shared" si="26"/>
        <v>PCV00861</v>
      </c>
      <c r="B152" s="42">
        <f t="shared" si="27"/>
        <v>-92000</v>
      </c>
      <c r="C152" s="149">
        <v>43546</v>
      </c>
      <c r="D152" s="11">
        <f t="shared" si="23"/>
        <v>861</v>
      </c>
      <c r="E152" s="4" t="s">
        <v>200</v>
      </c>
      <c r="F152" s="4" t="s">
        <v>201</v>
      </c>
      <c r="I152" s="26">
        <v>92000</v>
      </c>
      <c r="J152" s="14">
        <f t="shared" si="28"/>
        <v>1148014</v>
      </c>
    </row>
    <row r="153" spans="1:10" outlineLevel="1" x14ac:dyDescent="0.3">
      <c r="A153" s="41" t="str">
        <f t="shared" si="26"/>
        <v>PCV00862</v>
      </c>
      <c r="B153" s="42">
        <f t="shared" si="27"/>
        <v>-12000</v>
      </c>
      <c r="C153" s="149">
        <v>43546</v>
      </c>
      <c r="D153" s="11">
        <f t="shared" si="23"/>
        <v>862</v>
      </c>
      <c r="E153" s="4" t="s">
        <v>127</v>
      </c>
      <c r="F153" s="4" t="s">
        <v>202</v>
      </c>
      <c r="I153" s="26">
        <v>12000</v>
      </c>
      <c r="J153" s="14">
        <f t="shared" si="28"/>
        <v>1136014</v>
      </c>
    </row>
    <row r="154" spans="1:10" outlineLevel="1" x14ac:dyDescent="0.3">
      <c r="A154" s="41" t="str">
        <f t="shared" si="26"/>
        <v>PCV00863</v>
      </c>
      <c r="B154" s="42">
        <f t="shared" si="27"/>
        <v>-184500</v>
      </c>
      <c r="C154" s="149">
        <v>43546</v>
      </c>
      <c r="D154" s="11">
        <f t="shared" si="23"/>
        <v>863</v>
      </c>
      <c r="E154" s="4" t="s">
        <v>127</v>
      </c>
      <c r="F154" s="4" t="s">
        <v>165</v>
      </c>
      <c r="I154" s="26">
        <v>184500</v>
      </c>
      <c r="J154" s="14">
        <f t="shared" si="28"/>
        <v>951514</v>
      </c>
    </row>
    <row r="155" spans="1:10" outlineLevel="1" x14ac:dyDescent="0.3">
      <c r="A155" s="41" t="str">
        <f t="shared" si="26"/>
        <v>PCV00864</v>
      </c>
      <c r="B155" s="42">
        <f t="shared" si="27"/>
        <v>-5400</v>
      </c>
      <c r="C155" s="149">
        <v>43546</v>
      </c>
      <c r="D155" s="11">
        <f t="shared" si="23"/>
        <v>864</v>
      </c>
      <c r="E155" s="4" t="s">
        <v>127</v>
      </c>
      <c r="F155" s="4" t="s">
        <v>203</v>
      </c>
      <c r="I155" s="26">
        <v>5400</v>
      </c>
      <c r="J155" s="14">
        <f t="shared" si="28"/>
        <v>946114</v>
      </c>
    </row>
    <row r="156" spans="1:10" outlineLevel="1" x14ac:dyDescent="0.3">
      <c r="A156" s="41" t="str">
        <f t="shared" si="26"/>
        <v>PCV00865</v>
      </c>
      <c r="B156" s="42">
        <f t="shared" si="27"/>
        <v>-29500</v>
      </c>
      <c r="C156" s="149">
        <v>43549</v>
      </c>
      <c r="D156" s="11">
        <f t="shared" si="23"/>
        <v>865</v>
      </c>
      <c r="E156" s="4" t="s">
        <v>26</v>
      </c>
      <c r="F156" s="4" t="s">
        <v>204</v>
      </c>
      <c r="I156" s="26">
        <v>29500</v>
      </c>
      <c r="J156" s="14">
        <f t="shared" si="28"/>
        <v>916614</v>
      </c>
    </row>
    <row r="157" spans="1:10" outlineLevel="1" x14ac:dyDescent="0.3">
      <c r="A157" s="41" t="str">
        <f t="shared" si="26"/>
        <v>PCV00866</v>
      </c>
      <c r="B157" s="42">
        <f t="shared" si="27"/>
        <v>-100000</v>
      </c>
      <c r="C157" s="149">
        <v>43549</v>
      </c>
      <c r="D157" s="11">
        <f t="shared" si="23"/>
        <v>866</v>
      </c>
      <c r="E157" s="4" t="s">
        <v>205</v>
      </c>
      <c r="F157" s="4" t="s">
        <v>206</v>
      </c>
      <c r="I157" s="26">
        <v>100000</v>
      </c>
      <c r="J157" s="14">
        <f t="shared" si="28"/>
        <v>816614</v>
      </c>
    </row>
    <row r="158" spans="1:10" outlineLevel="1" x14ac:dyDescent="0.3">
      <c r="A158" s="41" t="str">
        <f t="shared" si="26"/>
        <v>PCV00867</v>
      </c>
      <c r="B158" s="42">
        <f t="shared" si="27"/>
        <v>-50000</v>
      </c>
      <c r="C158" s="149">
        <v>43549</v>
      </c>
      <c r="D158" s="11">
        <f t="shared" si="23"/>
        <v>867</v>
      </c>
      <c r="E158" s="4" t="s">
        <v>66</v>
      </c>
      <c r="F158" s="4" t="s">
        <v>207</v>
      </c>
      <c r="I158" s="26">
        <v>50000</v>
      </c>
      <c r="J158" s="14">
        <f t="shared" si="28"/>
        <v>766614</v>
      </c>
    </row>
    <row r="159" spans="1:10" outlineLevel="1" x14ac:dyDescent="0.3">
      <c r="A159" s="41" t="str">
        <f t="shared" si="26"/>
        <v>PCV00868</v>
      </c>
      <c r="B159" s="42">
        <f t="shared" si="27"/>
        <v>-64600</v>
      </c>
      <c r="C159" s="149">
        <v>43550</v>
      </c>
      <c r="D159" s="11">
        <f t="shared" si="23"/>
        <v>868</v>
      </c>
      <c r="E159" s="4" t="s">
        <v>127</v>
      </c>
      <c r="F159" s="4" t="s">
        <v>165</v>
      </c>
      <c r="I159" s="26">
        <v>64600</v>
      </c>
      <c r="J159" s="14">
        <f t="shared" si="28"/>
        <v>702014</v>
      </c>
    </row>
    <row r="160" spans="1:10" outlineLevel="1" x14ac:dyDescent="0.3">
      <c r="A160" s="41" t="str">
        <f t="shared" si="26"/>
        <v>PCV00869</v>
      </c>
      <c r="B160" s="42">
        <f t="shared" si="27"/>
        <v>-19800</v>
      </c>
      <c r="C160" s="149">
        <v>43550</v>
      </c>
      <c r="D160" s="11">
        <f t="shared" si="23"/>
        <v>869</v>
      </c>
      <c r="E160" s="4" t="s">
        <v>127</v>
      </c>
      <c r="F160" s="4" t="s">
        <v>191</v>
      </c>
      <c r="I160" s="26">
        <v>19800</v>
      </c>
      <c r="J160" s="14">
        <f t="shared" si="28"/>
        <v>682214</v>
      </c>
    </row>
    <row r="161" spans="1:16" outlineLevel="1" x14ac:dyDescent="0.3">
      <c r="A161" s="41" t="str">
        <f t="shared" si="26"/>
        <v>PCV00870</v>
      </c>
      <c r="B161" s="42">
        <f t="shared" si="27"/>
        <v>-50000</v>
      </c>
      <c r="C161" s="149">
        <v>43551</v>
      </c>
      <c r="D161" s="11">
        <f t="shared" si="23"/>
        <v>870</v>
      </c>
      <c r="E161" s="4" t="s">
        <v>26</v>
      </c>
      <c r="F161" s="4" t="s">
        <v>208</v>
      </c>
      <c r="I161" s="26">
        <v>50000</v>
      </c>
      <c r="J161" s="14">
        <f t="shared" si="28"/>
        <v>632214</v>
      </c>
    </row>
    <row r="162" spans="1:16" outlineLevel="1" x14ac:dyDescent="0.3">
      <c r="A162" s="41" t="str">
        <f t="shared" si="26"/>
        <v>PCV00871</v>
      </c>
      <c r="B162" s="42">
        <f t="shared" si="27"/>
        <v>-150000</v>
      </c>
      <c r="C162" s="149">
        <v>43551</v>
      </c>
      <c r="D162" s="11">
        <f t="shared" si="23"/>
        <v>871</v>
      </c>
      <c r="E162" s="6" t="s">
        <v>29</v>
      </c>
      <c r="F162" s="4" t="s">
        <v>190</v>
      </c>
      <c r="I162" s="26">
        <v>150000</v>
      </c>
      <c r="J162" s="14">
        <f t="shared" si="28"/>
        <v>482214</v>
      </c>
    </row>
    <row r="163" spans="1:16" outlineLevel="1" x14ac:dyDescent="0.3">
      <c r="A163" s="41" t="str">
        <f t="shared" si="26"/>
        <v>PCV00872</v>
      </c>
      <c r="B163" s="42">
        <f t="shared" si="27"/>
        <v>-80000</v>
      </c>
      <c r="C163" s="149">
        <v>43551</v>
      </c>
      <c r="D163" s="11">
        <f t="shared" si="23"/>
        <v>872</v>
      </c>
      <c r="E163" s="4" t="s">
        <v>16</v>
      </c>
      <c r="F163" s="4" t="s">
        <v>209</v>
      </c>
      <c r="I163" s="26">
        <v>80000</v>
      </c>
      <c r="J163" s="14">
        <f t="shared" si="28"/>
        <v>402214</v>
      </c>
    </row>
    <row r="164" spans="1:16" outlineLevel="1" x14ac:dyDescent="0.3">
      <c r="A164" s="41" t="str">
        <f t="shared" si="26"/>
        <v>PCV00873</v>
      </c>
      <c r="B164" s="42">
        <f t="shared" si="27"/>
        <v>-3500</v>
      </c>
      <c r="C164" s="149">
        <v>43551</v>
      </c>
      <c r="D164" s="11">
        <f t="shared" si="23"/>
        <v>873</v>
      </c>
      <c r="E164" s="4" t="s">
        <v>180</v>
      </c>
      <c r="F164" s="4" t="s">
        <v>210</v>
      </c>
      <c r="I164" s="26">
        <v>3500</v>
      </c>
      <c r="J164" s="14">
        <f t="shared" si="28"/>
        <v>398714</v>
      </c>
    </row>
    <row r="165" spans="1:16" outlineLevel="1" x14ac:dyDescent="0.3">
      <c r="A165" s="41" t="str">
        <f t="shared" si="26"/>
        <v>PCV00874</v>
      </c>
      <c r="B165" s="42">
        <f t="shared" si="27"/>
        <v>-37000</v>
      </c>
      <c r="C165" s="149">
        <v>43552</v>
      </c>
      <c r="D165" s="11">
        <f t="shared" si="23"/>
        <v>874</v>
      </c>
      <c r="E165" s="4" t="s">
        <v>50</v>
      </c>
      <c r="F165" s="4" t="s">
        <v>211</v>
      </c>
      <c r="I165" s="26">
        <v>37000</v>
      </c>
      <c r="J165" s="14">
        <f t="shared" si="28"/>
        <v>361714</v>
      </c>
    </row>
    <row r="166" spans="1:16" outlineLevel="1" x14ac:dyDescent="0.3">
      <c r="A166" s="41" t="str">
        <f t="shared" ref="A166:A167" si="29">"PCV00"&amp;D166</f>
        <v>PCV00</v>
      </c>
      <c r="B166" s="41">
        <f t="shared" ref="B166:B167" si="30">H166-I166</f>
        <v>591000</v>
      </c>
      <c r="C166" s="149">
        <v>43552</v>
      </c>
      <c r="E166" s="4" t="s">
        <v>150</v>
      </c>
      <c r="F166" s="4" t="s">
        <v>212</v>
      </c>
      <c r="H166" s="16">
        <v>591000</v>
      </c>
      <c r="J166" s="14">
        <f t="shared" si="28"/>
        <v>952714</v>
      </c>
    </row>
    <row r="167" spans="1:16" outlineLevel="1" x14ac:dyDescent="0.3">
      <c r="A167" s="41" t="str">
        <f t="shared" si="29"/>
        <v>PCV00875</v>
      </c>
      <c r="B167" s="41">
        <f t="shared" si="30"/>
        <v>-148000</v>
      </c>
      <c r="C167" s="149">
        <v>43552</v>
      </c>
      <c r="D167" s="11">
        <v>875</v>
      </c>
      <c r="E167" s="4" t="s">
        <v>24</v>
      </c>
      <c r="F167" s="4" t="s">
        <v>213</v>
      </c>
      <c r="I167" s="26">
        <v>148000</v>
      </c>
      <c r="J167" s="14">
        <f>J166-I167+H167</f>
        <v>804714</v>
      </c>
      <c r="M167" s="51"/>
    </row>
    <row r="168" spans="1:16" s="37" customFormat="1" outlineLevel="1" x14ac:dyDescent="0.3">
      <c r="A168" s="41" t="str">
        <f t="shared" ref="A168:A234" si="31">"PCV00"&amp;D168</f>
        <v>PCV00876</v>
      </c>
      <c r="B168" s="41">
        <f t="shared" ref="B168:B207" si="32">H168-I168</f>
        <v>-20000</v>
      </c>
      <c r="C168" s="148">
        <v>43556</v>
      </c>
      <c r="D168" s="36">
        <v>876</v>
      </c>
      <c r="E168" s="37" t="s">
        <v>26</v>
      </c>
      <c r="F168" s="37" t="s">
        <v>214</v>
      </c>
      <c r="H168" s="38"/>
      <c r="I168" s="26">
        <v>20000</v>
      </c>
      <c r="J168" s="39">
        <f t="shared" si="28"/>
        <v>784714</v>
      </c>
      <c r="K168" s="40" t="s">
        <v>215</v>
      </c>
      <c r="L168" s="40"/>
      <c r="M168" s="52"/>
      <c r="N168" s="52"/>
      <c r="O168" s="35"/>
      <c r="P168" s="70"/>
    </row>
    <row r="169" spans="1:16" s="37" customFormat="1" outlineLevel="1" x14ac:dyDescent="0.3">
      <c r="A169" s="41" t="str">
        <f t="shared" si="31"/>
        <v>PCV00877</v>
      </c>
      <c r="B169" s="41">
        <f t="shared" si="32"/>
        <v>-10400</v>
      </c>
      <c r="C169" s="148">
        <v>43556</v>
      </c>
      <c r="D169" s="36">
        <v>877</v>
      </c>
      <c r="E169" s="37" t="s">
        <v>26</v>
      </c>
      <c r="F169" s="37" t="s">
        <v>216</v>
      </c>
      <c r="H169" s="38"/>
      <c r="I169" s="26">
        <v>10400</v>
      </c>
      <c r="J169" s="39">
        <f t="shared" si="28"/>
        <v>774314</v>
      </c>
      <c r="K169" s="40"/>
      <c r="L169" s="40"/>
      <c r="M169" s="52"/>
      <c r="N169" s="52"/>
      <c r="O169" s="35"/>
      <c r="P169" s="70"/>
    </row>
    <row r="170" spans="1:16" s="37" customFormat="1" outlineLevel="1" x14ac:dyDescent="0.3">
      <c r="A170" s="41" t="str">
        <f t="shared" si="31"/>
        <v>PCV00878</v>
      </c>
      <c r="B170" s="41">
        <f t="shared" si="32"/>
        <v>-14000</v>
      </c>
      <c r="C170" s="148">
        <v>43556</v>
      </c>
      <c r="D170" s="36">
        <v>878</v>
      </c>
      <c r="E170" s="37" t="s">
        <v>26</v>
      </c>
      <c r="F170" s="37" t="s">
        <v>217</v>
      </c>
      <c r="H170" s="38"/>
      <c r="I170" s="26">
        <v>14000</v>
      </c>
      <c r="J170" s="39">
        <f t="shared" si="28"/>
        <v>760314</v>
      </c>
      <c r="K170" s="40" t="s">
        <v>218</v>
      </c>
      <c r="L170" s="40"/>
      <c r="M170" s="52"/>
      <c r="N170" s="52"/>
      <c r="O170" s="35"/>
      <c r="P170" s="70"/>
    </row>
    <row r="171" spans="1:16" outlineLevel="1" x14ac:dyDescent="0.3">
      <c r="A171" s="41" t="str">
        <f t="shared" si="31"/>
        <v>PCV00879</v>
      </c>
      <c r="B171" s="41">
        <f t="shared" si="32"/>
        <v>-89900</v>
      </c>
      <c r="C171" s="149">
        <v>43556</v>
      </c>
      <c r="D171" s="11">
        <v>879</v>
      </c>
      <c r="E171" s="4" t="s">
        <v>127</v>
      </c>
      <c r="F171" s="4" t="s">
        <v>219</v>
      </c>
      <c r="I171" s="26">
        <v>89900</v>
      </c>
      <c r="J171" s="39">
        <f t="shared" si="28"/>
        <v>670414</v>
      </c>
    </row>
    <row r="172" spans="1:16" outlineLevel="1" x14ac:dyDescent="0.3">
      <c r="A172" s="41" t="str">
        <f t="shared" si="31"/>
        <v>PCV00880</v>
      </c>
      <c r="B172" s="41">
        <f t="shared" si="32"/>
        <v>-89300</v>
      </c>
      <c r="C172" s="149">
        <v>43556</v>
      </c>
      <c r="D172" s="11">
        <f>+D171+1</f>
        <v>880</v>
      </c>
      <c r="E172" s="4" t="s">
        <v>127</v>
      </c>
      <c r="F172" s="4" t="s">
        <v>220</v>
      </c>
      <c r="I172" s="26">
        <v>89300</v>
      </c>
      <c r="J172" s="14">
        <f t="shared" si="28"/>
        <v>581114</v>
      </c>
    </row>
    <row r="173" spans="1:16" outlineLevel="1" x14ac:dyDescent="0.3">
      <c r="A173" s="41" t="str">
        <f t="shared" si="31"/>
        <v>PCV00881</v>
      </c>
      <c r="B173" s="41">
        <f t="shared" si="32"/>
        <v>-48000</v>
      </c>
      <c r="C173" s="149">
        <v>43556</v>
      </c>
      <c r="D173" s="11">
        <f t="shared" ref="D173:D176" si="33">+D172+1</f>
        <v>881</v>
      </c>
      <c r="E173" s="4" t="s">
        <v>127</v>
      </c>
      <c r="F173" s="4" t="s">
        <v>221</v>
      </c>
      <c r="I173" s="26">
        <v>48000</v>
      </c>
      <c r="J173" s="14">
        <f t="shared" si="28"/>
        <v>533114</v>
      </c>
    </row>
    <row r="174" spans="1:16" outlineLevel="1" x14ac:dyDescent="0.3">
      <c r="A174" s="41" t="str">
        <f t="shared" si="31"/>
        <v>PCV00882</v>
      </c>
      <c r="B174" s="41">
        <f t="shared" si="32"/>
        <v>-6800</v>
      </c>
      <c r="C174" s="149">
        <v>43556</v>
      </c>
      <c r="D174" s="11">
        <f t="shared" si="33"/>
        <v>882</v>
      </c>
      <c r="E174" s="4" t="s">
        <v>127</v>
      </c>
      <c r="F174" s="4" t="s">
        <v>222</v>
      </c>
      <c r="I174" s="26">
        <v>6800</v>
      </c>
      <c r="J174" s="14">
        <f t="shared" si="28"/>
        <v>526314</v>
      </c>
    </row>
    <row r="175" spans="1:16" outlineLevel="1" x14ac:dyDescent="0.3">
      <c r="A175" s="41" t="str">
        <f t="shared" si="31"/>
        <v>PCV00883</v>
      </c>
      <c r="B175" s="41">
        <f t="shared" si="32"/>
        <v>-40000</v>
      </c>
      <c r="C175" s="149">
        <v>43556</v>
      </c>
      <c r="D175" s="11">
        <f t="shared" si="33"/>
        <v>883</v>
      </c>
      <c r="E175" s="4" t="s">
        <v>16</v>
      </c>
      <c r="F175" s="4" t="s">
        <v>223</v>
      </c>
      <c r="I175" s="26">
        <v>40000</v>
      </c>
      <c r="J175" s="14">
        <f t="shared" ref="J175:J210" si="34">J174-I175+H175</f>
        <v>486314</v>
      </c>
    </row>
    <row r="176" spans="1:16" outlineLevel="1" x14ac:dyDescent="0.3">
      <c r="A176" s="41" t="str">
        <f t="shared" si="31"/>
        <v>PCV00884</v>
      </c>
      <c r="B176" s="41">
        <f t="shared" si="32"/>
        <v>-360000</v>
      </c>
      <c r="C176" s="149">
        <v>43557</v>
      </c>
      <c r="D176" s="11">
        <f t="shared" si="33"/>
        <v>884</v>
      </c>
      <c r="E176" s="4" t="s">
        <v>44</v>
      </c>
      <c r="F176" s="4" t="s">
        <v>224</v>
      </c>
      <c r="I176" s="26">
        <v>360000</v>
      </c>
      <c r="J176" s="14">
        <f t="shared" si="34"/>
        <v>126314</v>
      </c>
    </row>
    <row r="177" spans="1:10" outlineLevel="1" x14ac:dyDescent="0.3">
      <c r="A177" s="41" t="str">
        <f t="shared" si="31"/>
        <v>PCV00</v>
      </c>
      <c r="B177" s="41">
        <f t="shared" si="32"/>
        <v>1500000</v>
      </c>
      <c r="C177" s="149">
        <v>43558</v>
      </c>
      <c r="E177" s="4" t="s">
        <v>99</v>
      </c>
      <c r="F177" s="4" t="s">
        <v>225</v>
      </c>
      <c r="H177" s="45">
        <v>1500000</v>
      </c>
      <c r="I177" s="17">
        <v>0</v>
      </c>
      <c r="J177" s="14">
        <f t="shared" si="34"/>
        <v>1626314</v>
      </c>
    </row>
    <row r="178" spans="1:10" outlineLevel="1" x14ac:dyDescent="0.3">
      <c r="A178" s="41" t="str">
        <f t="shared" si="31"/>
        <v>PCV00885</v>
      </c>
      <c r="B178" s="41">
        <f t="shared" si="32"/>
        <v>-15000</v>
      </c>
      <c r="C178" s="149">
        <v>43558</v>
      </c>
      <c r="D178" s="11">
        <f>+D176+1</f>
        <v>885</v>
      </c>
      <c r="E178" s="4" t="s">
        <v>226</v>
      </c>
      <c r="F178" s="4" t="s">
        <v>227</v>
      </c>
      <c r="I178" s="26">
        <v>15000</v>
      </c>
      <c r="J178" s="14">
        <f t="shared" si="34"/>
        <v>1611314</v>
      </c>
    </row>
    <row r="179" spans="1:10" outlineLevel="1" x14ac:dyDescent="0.3">
      <c r="A179" s="41" t="str">
        <f t="shared" si="31"/>
        <v>PCV00886</v>
      </c>
      <c r="B179" s="41">
        <f t="shared" si="32"/>
        <v>-174000</v>
      </c>
      <c r="C179" s="149">
        <v>43558</v>
      </c>
      <c r="D179" s="11">
        <f>+D178+1</f>
        <v>886</v>
      </c>
      <c r="E179" s="4" t="s">
        <v>170</v>
      </c>
      <c r="F179" s="4" t="s">
        <v>171</v>
      </c>
      <c r="I179" s="26">
        <v>174000</v>
      </c>
      <c r="J179" s="14">
        <f t="shared" si="34"/>
        <v>1437314</v>
      </c>
    </row>
    <row r="180" spans="1:10" outlineLevel="1" x14ac:dyDescent="0.3">
      <c r="A180" s="41" t="str">
        <f t="shared" si="31"/>
        <v>PCV00887</v>
      </c>
      <c r="B180" s="41">
        <f t="shared" si="32"/>
        <v>-427000</v>
      </c>
      <c r="C180" s="149">
        <v>43559</v>
      </c>
      <c r="D180" s="11">
        <f>+D179+1</f>
        <v>887</v>
      </c>
      <c r="E180" s="4" t="s">
        <v>56</v>
      </c>
      <c r="F180" s="4" t="s">
        <v>228</v>
      </c>
      <c r="I180" s="26">
        <v>427000</v>
      </c>
      <c r="J180" s="14">
        <f t="shared" si="34"/>
        <v>1010314</v>
      </c>
    </row>
    <row r="181" spans="1:10" outlineLevel="1" x14ac:dyDescent="0.3">
      <c r="A181" s="41" t="str">
        <f t="shared" si="31"/>
        <v>PCV00888</v>
      </c>
      <c r="B181" s="41">
        <f t="shared" si="32"/>
        <v>-55000</v>
      </c>
      <c r="C181" s="149">
        <v>43560</v>
      </c>
      <c r="D181" s="11">
        <f t="shared" ref="D181:D205" si="35">+D180+1</f>
        <v>888</v>
      </c>
      <c r="E181" s="4" t="s">
        <v>127</v>
      </c>
      <c r="F181" s="4" t="s">
        <v>229</v>
      </c>
      <c r="I181" s="26">
        <v>55000</v>
      </c>
      <c r="J181" s="14">
        <f t="shared" si="34"/>
        <v>955314</v>
      </c>
    </row>
    <row r="182" spans="1:10" outlineLevel="1" x14ac:dyDescent="0.3">
      <c r="A182" s="44" t="str">
        <f t="shared" si="31"/>
        <v>PCV00889</v>
      </c>
      <c r="B182" s="44">
        <f t="shared" si="32"/>
        <v>-30000</v>
      </c>
      <c r="C182" s="149">
        <v>43560</v>
      </c>
      <c r="D182" s="11">
        <f t="shared" si="35"/>
        <v>889</v>
      </c>
      <c r="E182" s="4" t="s">
        <v>66</v>
      </c>
      <c r="F182" s="4" t="s">
        <v>230</v>
      </c>
      <c r="I182" s="26">
        <v>30000</v>
      </c>
      <c r="J182" s="14">
        <f t="shared" si="34"/>
        <v>925314</v>
      </c>
    </row>
    <row r="183" spans="1:10" outlineLevel="1" x14ac:dyDescent="0.3">
      <c r="A183" s="41" t="str">
        <f t="shared" si="31"/>
        <v>PCV00890</v>
      </c>
      <c r="B183" s="41">
        <f t="shared" si="32"/>
        <v>-30000</v>
      </c>
      <c r="C183" s="149">
        <v>43560</v>
      </c>
      <c r="D183" s="11">
        <f t="shared" si="35"/>
        <v>890</v>
      </c>
      <c r="E183" s="4" t="s">
        <v>231</v>
      </c>
      <c r="F183" s="4" t="s">
        <v>232</v>
      </c>
      <c r="I183" s="26">
        <v>30000</v>
      </c>
      <c r="J183" s="14">
        <f t="shared" si="34"/>
        <v>895314</v>
      </c>
    </row>
    <row r="184" spans="1:10" outlineLevel="1" x14ac:dyDescent="0.3">
      <c r="A184" s="41" t="str">
        <f t="shared" si="31"/>
        <v>PCV00891</v>
      </c>
      <c r="B184" s="41">
        <f t="shared" si="32"/>
        <v>-9000</v>
      </c>
      <c r="C184" s="149">
        <v>43561</v>
      </c>
      <c r="D184" s="11">
        <f t="shared" si="35"/>
        <v>891</v>
      </c>
      <c r="E184" s="4" t="s">
        <v>233</v>
      </c>
      <c r="F184" s="4" t="s">
        <v>234</v>
      </c>
      <c r="I184" s="26">
        <v>9000</v>
      </c>
      <c r="J184" s="14">
        <f t="shared" si="34"/>
        <v>886314</v>
      </c>
    </row>
    <row r="185" spans="1:10" outlineLevel="1" x14ac:dyDescent="0.3">
      <c r="A185" s="41" t="str">
        <f t="shared" si="31"/>
        <v>PCV00892</v>
      </c>
      <c r="B185" s="41">
        <f t="shared" si="32"/>
        <v>-219300</v>
      </c>
      <c r="C185" s="149">
        <v>43563</v>
      </c>
      <c r="D185" s="11">
        <f t="shared" si="35"/>
        <v>892</v>
      </c>
      <c r="E185" s="4" t="s">
        <v>127</v>
      </c>
      <c r="F185" s="4" t="s">
        <v>235</v>
      </c>
      <c r="I185" s="26">
        <v>219300</v>
      </c>
      <c r="J185" s="14">
        <f t="shared" si="34"/>
        <v>667014</v>
      </c>
    </row>
    <row r="186" spans="1:10" outlineLevel="1" x14ac:dyDescent="0.3">
      <c r="A186" s="41" t="str">
        <f t="shared" si="31"/>
        <v>PCV00893</v>
      </c>
      <c r="B186" s="41">
        <f t="shared" si="32"/>
        <v>-26000</v>
      </c>
      <c r="C186" s="149">
        <v>43564</v>
      </c>
      <c r="D186" s="11">
        <f t="shared" si="35"/>
        <v>893</v>
      </c>
      <c r="E186" s="4" t="s">
        <v>127</v>
      </c>
      <c r="F186" s="4" t="s">
        <v>236</v>
      </c>
      <c r="I186" s="26">
        <v>26000</v>
      </c>
      <c r="J186" s="14">
        <f t="shared" si="34"/>
        <v>641014</v>
      </c>
    </row>
    <row r="187" spans="1:10" outlineLevel="1" x14ac:dyDescent="0.3">
      <c r="A187" s="41" t="str">
        <f t="shared" si="31"/>
        <v>PCV00894</v>
      </c>
      <c r="B187" s="41">
        <f t="shared" si="32"/>
        <v>-12000</v>
      </c>
      <c r="C187" s="149">
        <v>43564</v>
      </c>
      <c r="D187" s="11">
        <f t="shared" si="35"/>
        <v>894</v>
      </c>
      <c r="E187" s="4" t="s">
        <v>56</v>
      </c>
      <c r="F187" s="4" t="s">
        <v>237</v>
      </c>
      <c r="I187" s="26">
        <v>12000</v>
      </c>
      <c r="J187" s="14">
        <f t="shared" si="34"/>
        <v>629014</v>
      </c>
    </row>
    <row r="188" spans="1:10" outlineLevel="1" x14ac:dyDescent="0.3">
      <c r="A188" s="41" t="str">
        <f t="shared" si="31"/>
        <v>PCV00895</v>
      </c>
      <c r="B188" s="41">
        <f t="shared" si="32"/>
        <v>-49520</v>
      </c>
      <c r="C188" s="149">
        <v>43564</v>
      </c>
      <c r="D188" s="11">
        <f t="shared" si="35"/>
        <v>895</v>
      </c>
      <c r="E188" s="6" t="s">
        <v>29</v>
      </c>
      <c r="F188" s="4" t="s">
        <v>141</v>
      </c>
      <c r="I188" s="26">
        <v>49520</v>
      </c>
      <c r="J188" s="14">
        <f t="shared" si="34"/>
        <v>579494</v>
      </c>
    </row>
    <row r="189" spans="1:10" outlineLevel="1" x14ac:dyDescent="0.3">
      <c r="A189" s="41" t="str">
        <f t="shared" si="31"/>
        <v>PCV00896</v>
      </c>
      <c r="B189" s="41">
        <f t="shared" si="32"/>
        <v>-12300</v>
      </c>
      <c r="C189" s="149">
        <v>43565</v>
      </c>
      <c r="D189" s="11">
        <f t="shared" si="35"/>
        <v>896</v>
      </c>
      <c r="E189" s="4" t="s">
        <v>73</v>
      </c>
      <c r="F189" s="4" t="s">
        <v>238</v>
      </c>
      <c r="I189" s="26">
        <v>12300</v>
      </c>
      <c r="J189" s="14">
        <f t="shared" si="34"/>
        <v>567194</v>
      </c>
    </row>
    <row r="190" spans="1:10" outlineLevel="1" x14ac:dyDescent="0.3">
      <c r="A190" s="41" t="str">
        <f t="shared" si="31"/>
        <v>PCV00897</v>
      </c>
      <c r="B190" s="41">
        <f t="shared" si="32"/>
        <v>-80000</v>
      </c>
      <c r="C190" s="149">
        <v>43566</v>
      </c>
      <c r="D190" s="11">
        <f t="shared" si="35"/>
        <v>897</v>
      </c>
      <c r="E190" s="4" t="s">
        <v>239</v>
      </c>
      <c r="F190" s="4" t="s">
        <v>240</v>
      </c>
      <c r="I190" s="26">
        <v>80000</v>
      </c>
      <c r="J190" s="14">
        <f t="shared" si="34"/>
        <v>487194</v>
      </c>
    </row>
    <row r="191" spans="1:10" outlineLevel="1" x14ac:dyDescent="0.3">
      <c r="A191" s="41" t="str">
        <f t="shared" si="31"/>
        <v>PCV00898</v>
      </c>
      <c r="B191" s="41">
        <f t="shared" si="32"/>
        <v>-60300</v>
      </c>
      <c r="C191" s="149">
        <v>43566</v>
      </c>
      <c r="D191" s="11">
        <f t="shared" si="35"/>
        <v>898</v>
      </c>
      <c r="E191" s="4" t="s">
        <v>50</v>
      </c>
      <c r="F191" s="4" t="s">
        <v>241</v>
      </c>
      <c r="I191" s="26">
        <v>60300</v>
      </c>
      <c r="J191" s="14">
        <f t="shared" si="34"/>
        <v>426894</v>
      </c>
    </row>
    <row r="192" spans="1:10" outlineLevel="1" x14ac:dyDescent="0.3">
      <c r="A192" s="41" t="str">
        <f t="shared" si="31"/>
        <v>PCV00899</v>
      </c>
      <c r="B192" s="41">
        <f t="shared" si="32"/>
        <v>-13000</v>
      </c>
      <c r="C192" s="149">
        <v>43566</v>
      </c>
      <c r="D192" s="11">
        <f t="shared" si="35"/>
        <v>899</v>
      </c>
      <c r="E192" s="4" t="s">
        <v>242</v>
      </c>
      <c r="F192" s="4" t="s">
        <v>243</v>
      </c>
      <c r="I192" s="26">
        <v>13000</v>
      </c>
      <c r="J192" s="14">
        <f t="shared" si="34"/>
        <v>413894</v>
      </c>
    </row>
    <row r="193" spans="1:14" outlineLevel="1" x14ac:dyDescent="0.3">
      <c r="A193" s="41" t="str">
        <f t="shared" si="31"/>
        <v>PCV00900</v>
      </c>
      <c r="B193" s="41">
        <f t="shared" si="32"/>
        <v>-15000</v>
      </c>
      <c r="C193" s="149">
        <v>43567</v>
      </c>
      <c r="D193" s="11">
        <f t="shared" si="35"/>
        <v>900</v>
      </c>
      <c r="E193" s="4" t="s">
        <v>50</v>
      </c>
      <c r="F193" s="4" t="s">
        <v>244</v>
      </c>
      <c r="I193" s="26">
        <v>15000</v>
      </c>
      <c r="J193" s="14">
        <f t="shared" si="34"/>
        <v>398894</v>
      </c>
    </row>
    <row r="194" spans="1:14" outlineLevel="1" x14ac:dyDescent="0.3">
      <c r="A194" s="41" t="str">
        <f t="shared" si="31"/>
        <v>PCV00901</v>
      </c>
      <c r="B194" s="41">
        <f t="shared" si="32"/>
        <v>-25000</v>
      </c>
      <c r="C194" s="149">
        <v>43567</v>
      </c>
      <c r="D194" s="11">
        <f t="shared" si="35"/>
        <v>901</v>
      </c>
      <c r="E194" s="4" t="s">
        <v>127</v>
      </c>
      <c r="F194" s="4" t="s">
        <v>245</v>
      </c>
      <c r="I194" s="26">
        <v>25000</v>
      </c>
      <c r="J194" s="14">
        <f t="shared" si="34"/>
        <v>373894</v>
      </c>
    </row>
    <row r="195" spans="1:14" outlineLevel="1" x14ac:dyDescent="0.3">
      <c r="A195" s="41" t="str">
        <f t="shared" si="31"/>
        <v>PCV00902</v>
      </c>
      <c r="B195" s="41">
        <f t="shared" si="32"/>
        <v>-10500</v>
      </c>
      <c r="C195" s="149">
        <v>43567</v>
      </c>
      <c r="D195" s="11">
        <f t="shared" si="35"/>
        <v>902</v>
      </c>
      <c r="E195" s="4" t="s">
        <v>127</v>
      </c>
      <c r="F195" s="4" t="s">
        <v>246</v>
      </c>
      <c r="I195" s="26">
        <v>10500</v>
      </c>
      <c r="J195" s="14">
        <f t="shared" si="34"/>
        <v>363394</v>
      </c>
    </row>
    <row r="196" spans="1:14" outlineLevel="1" x14ac:dyDescent="0.3">
      <c r="A196" s="41" t="str">
        <f t="shared" si="31"/>
        <v>PCV00Chk#454083</v>
      </c>
      <c r="C196" s="149">
        <v>43567</v>
      </c>
      <c r="D196" s="11" t="s">
        <v>247</v>
      </c>
      <c r="E196" s="4" t="s">
        <v>114</v>
      </c>
      <c r="F196" s="4" t="s">
        <v>248</v>
      </c>
      <c r="H196" s="45">
        <v>10574000</v>
      </c>
      <c r="I196" s="46"/>
      <c r="J196" s="14">
        <f t="shared" si="34"/>
        <v>10937394</v>
      </c>
    </row>
    <row r="197" spans="1:14" outlineLevel="1" x14ac:dyDescent="0.3">
      <c r="A197" s="41" t="str">
        <f t="shared" si="31"/>
        <v>PCV00</v>
      </c>
      <c r="C197" s="149">
        <v>43567</v>
      </c>
      <c r="E197" s="4" t="s">
        <v>249</v>
      </c>
      <c r="F197" s="4" t="s">
        <v>250</v>
      </c>
      <c r="I197" s="26">
        <v>5330000</v>
      </c>
      <c r="J197" s="14">
        <f t="shared" si="34"/>
        <v>5607394</v>
      </c>
    </row>
    <row r="198" spans="1:14" outlineLevel="1" x14ac:dyDescent="0.3">
      <c r="A198" s="41" t="str">
        <f t="shared" si="31"/>
        <v>PCV00</v>
      </c>
      <c r="C198" s="149">
        <v>43567</v>
      </c>
      <c r="E198" s="4" t="s">
        <v>251</v>
      </c>
      <c r="F198" s="4" t="s">
        <v>252</v>
      </c>
      <c r="I198" s="26">
        <v>134225</v>
      </c>
      <c r="J198" s="14">
        <f t="shared" si="34"/>
        <v>5473169</v>
      </c>
    </row>
    <row r="199" spans="1:14" outlineLevel="1" x14ac:dyDescent="0.3">
      <c r="A199" s="41" t="str">
        <f t="shared" si="31"/>
        <v>PCV00</v>
      </c>
      <c r="C199" s="149">
        <v>43567</v>
      </c>
      <c r="E199" s="4" t="s">
        <v>251</v>
      </c>
      <c r="F199" s="4" t="s">
        <v>253</v>
      </c>
      <c r="I199" s="26">
        <v>4790000</v>
      </c>
      <c r="J199" s="14">
        <f t="shared" si="34"/>
        <v>683169</v>
      </c>
    </row>
    <row r="200" spans="1:14" outlineLevel="1" x14ac:dyDescent="0.3">
      <c r="A200" s="41" t="str">
        <f t="shared" si="31"/>
        <v>PCV00</v>
      </c>
      <c r="C200" s="149">
        <v>43567</v>
      </c>
      <c r="E200" s="4" t="s">
        <v>251</v>
      </c>
      <c r="F200" s="4" t="s">
        <v>254</v>
      </c>
      <c r="I200" s="26">
        <v>65187</v>
      </c>
      <c r="J200" s="14">
        <f t="shared" si="34"/>
        <v>617982</v>
      </c>
    </row>
    <row r="201" spans="1:14" outlineLevel="1" x14ac:dyDescent="0.3">
      <c r="A201" s="41" t="str">
        <f t="shared" si="31"/>
        <v>PCV00</v>
      </c>
      <c r="B201" s="41">
        <f>H201-I201</f>
        <v>-145161</v>
      </c>
      <c r="C201" s="149">
        <v>43567</v>
      </c>
      <c r="E201" s="4" t="s">
        <v>255</v>
      </c>
      <c r="F201" s="4" t="s">
        <v>256</v>
      </c>
      <c r="I201" s="26">
        <v>145161</v>
      </c>
      <c r="J201" s="14">
        <f t="shared" si="34"/>
        <v>472821</v>
      </c>
      <c r="M201" s="53"/>
    </row>
    <row r="202" spans="1:14" outlineLevel="1" x14ac:dyDescent="0.3">
      <c r="A202" s="41" t="str">
        <f t="shared" si="31"/>
        <v>PCV00903</v>
      </c>
      <c r="B202" s="41">
        <f t="shared" si="32"/>
        <v>-4500</v>
      </c>
      <c r="C202" s="149">
        <v>43570</v>
      </c>
      <c r="D202" s="11">
        <f>+D195+1</f>
        <v>903</v>
      </c>
      <c r="E202" s="4" t="s">
        <v>127</v>
      </c>
      <c r="F202" s="4" t="s">
        <v>257</v>
      </c>
      <c r="I202" s="26">
        <v>4500</v>
      </c>
      <c r="J202" s="14">
        <f t="shared" si="34"/>
        <v>468321</v>
      </c>
    </row>
    <row r="203" spans="1:14" outlineLevel="1" x14ac:dyDescent="0.3">
      <c r="A203" s="41" t="str">
        <f t="shared" si="31"/>
        <v>PCV00904</v>
      </c>
      <c r="B203" s="41">
        <f t="shared" si="32"/>
        <v>-153900</v>
      </c>
      <c r="C203" s="149">
        <v>43570</v>
      </c>
      <c r="D203" s="11">
        <f t="shared" si="35"/>
        <v>904</v>
      </c>
      <c r="E203" s="4" t="s">
        <v>127</v>
      </c>
      <c r="F203" s="4" t="s">
        <v>235</v>
      </c>
      <c r="I203" s="26">
        <v>153900</v>
      </c>
      <c r="J203" s="14">
        <f t="shared" si="34"/>
        <v>314421</v>
      </c>
    </row>
    <row r="204" spans="1:14" outlineLevel="1" x14ac:dyDescent="0.3">
      <c r="A204" s="41" t="str">
        <f t="shared" si="31"/>
        <v>PCV00905</v>
      </c>
      <c r="B204" s="41">
        <f t="shared" si="32"/>
        <v>-10000</v>
      </c>
      <c r="C204" s="149">
        <v>43571</v>
      </c>
      <c r="D204" s="11">
        <f t="shared" si="35"/>
        <v>905</v>
      </c>
      <c r="E204" s="4" t="s">
        <v>127</v>
      </c>
      <c r="F204" s="4" t="s">
        <v>258</v>
      </c>
      <c r="I204" s="26">
        <v>10000</v>
      </c>
      <c r="J204" s="14">
        <f t="shared" si="34"/>
        <v>304421</v>
      </c>
    </row>
    <row r="205" spans="1:14" outlineLevel="1" x14ac:dyDescent="0.3">
      <c r="A205" s="41" t="str">
        <f t="shared" si="31"/>
        <v>PCV00906</v>
      </c>
      <c r="B205" s="41">
        <f t="shared" si="32"/>
        <v>-68000</v>
      </c>
      <c r="C205" s="148">
        <v>43571</v>
      </c>
      <c r="D205" s="36">
        <f t="shared" si="35"/>
        <v>906</v>
      </c>
      <c r="E205" s="37" t="s">
        <v>26</v>
      </c>
      <c r="F205" s="37" t="s">
        <v>259</v>
      </c>
      <c r="G205" s="37"/>
      <c r="H205" s="38"/>
      <c r="I205" s="26">
        <v>68000</v>
      </c>
      <c r="J205" s="14">
        <f t="shared" si="34"/>
        <v>236421</v>
      </c>
    </row>
    <row r="206" spans="1:14" outlineLevel="1" x14ac:dyDescent="0.3">
      <c r="A206" s="41" t="str">
        <f t="shared" si="31"/>
        <v>PCV00906</v>
      </c>
      <c r="B206" s="41">
        <f t="shared" si="32"/>
        <v>-36000</v>
      </c>
      <c r="C206" s="148">
        <v>43572</v>
      </c>
      <c r="D206" s="36">
        <f>D205</f>
        <v>906</v>
      </c>
      <c r="E206" s="37" t="s">
        <v>170</v>
      </c>
      <c r="F206" s="37" t="s">
        <v>260</v>
      </c>
      <c r="G206" s="37"/>
      <c r="H206" s="38"/>
      <c r="I206" s="26">
        <v>36000</v>
      </c>
      <c r="J206" s="14">
        <f t="shared" si="34"/>
        <v>200421</v>
      </c>
      <c r="M206" s="50" t="s">
        <v>261</v>
      </c>
      <c r="N206" s="50">
        <v>102891125</v>
      </c>
    </row>
    <row r="207" spans="1:14" outlineLevel="1" x14ac:dyDescent="0.3">
      <c r="A207" s="41" t="str">
        <f t="shared" si="31"/>
        <v>PCV00</v>
      </c>
      <c r="B207" s="41">
        <f t="shared" si="32"/>
        <v>603000</v>
      </c>
      <c r="C207" s="149">
        <v>43571</v>
      </c>
      <c r="E207" s="4" t="s">
        <v>150</v>
      </c>
      <c r="F207" s="4" t="s">
        <v>262</v>
      </c>
      <c r="H207" s="45">
        <v>603000</v>
      </c>
      <c r="J207" s="14">
        <f t="shared" si="34"/>
        <v>803421</v>
      </c>
    </row>
    <row r="208" spans="1:14" outlineLevel="1" x14ac:dyDescent="0.3">
      <c r="A208" s="41" t="str">
        <f t="shared" si="31"/>
        <v>PCV00</v>
      </c>
      <c r="B208" s="41">
        <f t="shared" ref="B208:B213" si="36">H208-I208</f>
        <v>9000</v>
      </c>
      <c r="C208" s="149">
        <v>43558</v>
      </c>
      <c r="E208" s="4" t="s">
        <v>26</v>
      </c>
      <c r="F208" s="4" t="s">
        <v>263</v>
      </c>
      <c r="H208" s="45">
        <v>9000</v>
      </c>
      <c r="J208" s="14">
        <f t="shared" si="34"/>
        <v>812421</v>
      </c>
    </row>
    <row r="209" spans="1:16" outlineLevel="1" x14ac:dyDescent="0.3">
      <c r="A209" s="41" t="str">
        <f t="shared" si="31"/>
        <v>PCV00</v>
      </c>
      <c r="B209" s="41">
        <f t="shared" si="36"/>
        <v>1500</v>
      </c>
      <c r="C209" s="149">
        <v>43579</v>
      </c>
      <c r="E209" s="4" t="s">
        <v>127</v>
      </c>
      <c r="F209" s="4" t="s">
        <v>264</v>
      </c>
      <c r="H209" s="45">
        <v>1500</v>
      </c>
      <c r="J209" s="14">
        <f t="shared" si="34"/>
        <v>813921</v>
      </c>
    </row>
    <row r="210" spans="1:16" outlineLevel="1" x14ac:dyDescent="0.3">
      <c r="A210" s="41" t="str">
        <f t="shared" si="31"/>
        <v>PCV00907</v>
      </c>
      <c r="B210" s="41">
        <f t="shared" si="36"/>
        <v>-70000</v>
      </c>
      <c r="C210" s="149">
        <v>43571</v>
      </c>
      <c r="D210" s="11">
        <f>+D205+1</f>
        <v>907</v>
      </c>
      <c r="E210" s="4" t="s">
        <v>180</v>
      </c>
      <c r="F210" s="4" t="s">
        <v>265</v>
      </c>
      <c r="I210" s="26">
        <v>70000</v>
      </c>
      <c r="J210" s="14">
        <f t="shared" si="34"/>
        <v>743921</v>
      </c>
    </row>
    <row r="211" spans="1:16" outlineLevel="1" x14ac:dyDescent="0.3">
      <c r="A211" s="41" t="str">
        <f t="shared" si="31"/>
        <v>PCV00</v>
      </c>
      <c r="B211" s="41">
        <f>H211-I211</f>
        <v>1600000</v>
      </c>
      <c r="C211" s="149">
        <v>43573</v>
      </c>
      <c r="E211" s="4" t="s">
        <v>99</v>
      </c>
      <c r="H211" s="45">
        <v>1600000</v>
      </c>
      <c r="J211" s="14">
        <f>J210-I211+H211</f>
        <v>2343921</v>
      </c>
    </row>
    <row r="212" spans="1:16" s="37" customFormat="1" outlineLevel="1" x14ac:dyDescent="0.3">
      <c r="A212" s="41" t="str">
        <f t="shared" si="31"/>
        <v>PCV00908</v>
      </c>
      <c r="B212" s="41">
        <f t="shared" si="36"/>
        <v>-140000</v>
      </c>
      <c r="C212" s="148">
        <v>43573</v>
      </c>
      <c r="D212" s="36">
        <f>+D210+1</f>
        <v>908</v>
      </c>
      <c r="E212" s="37" t="s">
        <v>266</v>
      </c>
      <c r="F212" s="37" t="s">
        <v>267</v>
      </c>
      <c r="H212" s="38"/>
      <c r="I212" s="26">
        <v>140000</v>
      </c>
      <c r="J212" s="39">
        <f>J211-I212+H212</f>
        <v>2203921</v>
      </c>
      <c r="K212" s="40" t="s">
        <v>268</v>
      </c>
      <c r="L212" s="40"/>
      <c r="M212" s="52" t="s">
        <v>269</v>
      </c>
      <c r="N212" s="52">
        <v>101954280</v>
      </c>
      <c r="O212" s="35">
        <v>43588</v>
      </c>
      <c r="P212" s="70"/>
    </row>
    <row r="213" spans="1:16" outlineLevel="1" x14ac:dyDescent="0.3">
      <c r="A213" s="41" t="str">
        <f t="shared" si="31"/>
        <v>PCV00909</v>
      </c>
      <c r="B213" s="41">
        <f t="shared" si="36"/>
        <v>-10000</v>
      </c>
      <c r="C213" s="149">
        <v>43573</v>
      </c>
      <c r="D213" s="11">
        <f t="shared" ref="D213:D230" si="37">+D212+1</f>
        <v>909</v>
      </c>
      <c r="E213" s="4" t="s">
        <v>95</v>
      </c>
      <c r="F213" s="4" t="s">
        <v>270</v>
      </c>
      <c r="I213" s="26">
        <v>10000</v>
      </c>
      <c r="J213" s="14">
        <f t="shared" ref="J213:J275" si="38">J212-I213+H213</f>
        <v>2193921</v>
      </c>
    </row>
    <row r="214" spans="1:16" outlineLevel="1" x14ac:dyDescent="0.3">
      <c r="A214" s="41" t="str">
        <f t="shared" si="31"/>
        <v>PCV00910</v>
      </c>
      <c r="B214" s="41">
        <f t="shared" ref="B214:B276" si="39">H214-I214</f>
        <v>-19500</v>
      </c>
      <c r="C214" s="149">
        <v>43573</v>
      </c>
      <c r="D214" s="11">
        <f>+D213+1</f>
        <v>910</v>
      </c>
      <c r="E214" s="6" t="s">
        <v>29</v>
      </c>
      <c r="F214" s="4" t="s">
        <v>271</v>
      </c>
      <c r="I214" s="26">
        <v>19500</v>
      </c>
      <c r="J214" s="14">
        <f t="shared" si="38"/>
        <v>2174421</v>
      </c>
    </row>
    <row r="215" spans="1:16" outlineLevel="1" x14ac:dyDescent="0.3">
      <c r="A215" s="41" t="str">
        <f t="shared" si="31"/>
        <v>PCV00911</v>
      </c>
      <c r="B215" s="41">
        <f t="shared" si="39"/>
        <v>-50000</v>
      </c>
      <c r="C215" s="149">
        <v>43573</v>
      </c>
      <c r="D215" s="11">
        <f t="shared" si="37"/>
        <v>911</v>
      </c>
      <c r="E215" s="4" t="s">
        <v>112</v>
      </c>
      <c r="F215" s="4" t="s">
        <v>272</v>
      </c>
      <c r="I215" s="26">
        <v>50000</v>
      </c>
      <c r="J215" s="14">
        <f t="shared" si="38"/>
        <v>2124421</v>
      </c>
      <c r="M215" s="50" t="s">
        <v>273</v>
      </c>
      <c r="N215" s="50">
        <v>100466852</v>
      </c>
    </row>
    <row r="216" spans="1:16" outlineLevel="1" x14ac:dyDescent="0.3">
      <c r="A216" s="41" t="str">
        <f t="shared" si="31"/>
        <v>PCV00912</v>
      </c>
      <c r="B216" s="41">
        <f t="shared" si="39"/>
        <v>-180000</v>
      </c>
      <c r="C216" s="149">
        <v>43573</v>
      </c>
      <c r="D216" s="11">
        <f t="shared" si="37"/>
        <v>912</v>
      </c>
      <c r="E216" s="4" t="s">
        <v>226</v>
      </c>
      <c r="F216" s="4" t="s">
        <v>274</v>
      </c>
      <c r="I216" s="26">
        <v>180000</v>
      </c>
      <c r="J216" s="14">
        <f t="shared" si="38"/>
        <v>1944421</v>
      </c>
    </row>
    <row r="217" spans="1:16" outlineLevel="1" x14ac:dyDescent="0.3">
      <c r="A217" s="41" t="str">
        <f t="shared" si="31"/>
        <v>PCV00913</v>
      </c>
      <c r="B217" s="41">
        <f t="shared" si="39"/>
        <v>-112000</v>
      </c>
      <c r="C217" s="149">
        <v>43575</v>
      </c>
      <c r="D217" s="11">
        <f t="shared" si="37"/>
        <v>913</v>
      </c>
      <c r="E217" s="4" t="s">
        <v>127</v>
      </c>
      <c r="F217" s="4" t="s">
        <v>275</v>
      </c>
      <c r="I217" s="26">
        <v>112000</v>
      </c>
      <c r="J217" s="14">
        <f t="shared" si="38"/>
        <v>1832421</v>
      </c>
    </row>
    <row r="218" spans="1:16" outlineLevel="1" x14ac:dyDescent="0.3">
      <c r="A218" s="41" t="str">
        <f t="shared" si="31"/>
        <v>PCV00914</v>
      </c>
      <c r="B218" s="41">
        <f t="shared" si="39"/>
        <v>-180700</v>
      </c>
      <c r="C218" s="149">
        <v>43575</v>
      </c>
      <c r="D218" s="11">
        <f t="shared" si="37"/>
        <v>914</v>
      </c>
      <c r="E218" s="4" t="s">
        <v>127</v>
      </c>
      <c r="F218" s="4" t="s">
        <v>276</v>
      </c>
      <c r="I218" s="26">
        <v>180700</v>
      </c>
      <c r="J218" s="14">
        <f t="shared" si="38"/>
        <v>1651721</v>
      </c>
    </row>
    <row r="219" spans="1:16" outlineLevel="1" x14ac:dyDescent="0.3">
      <c r="A219" s="41" t="str">
        <f t="shared" si="31"/>
        <v>PCV00915</v>
      </c>
      <c r="B219" s="41">
        <f t="shared" si="39"/>
        <v>-40000</v>
      </c>
      <c r="C219" s="149">
        <v>43578</v>
      </c>
      <c r="D219" s="11">
        <f t="shared" si="37"/>
        <v>915</v>
      </c>
      <c r="E219" s="4" t="s">
        <v>26</v>
      </c>
      <c r="F219" s="4" t="s">
        <v>277</v>
      </c>
      <c r="I219" s="26">
        <v>40000</v>
      </c>
      <c r="J219" s="14">
        <f t="shared" si="38"/>
        <v>1611721</v>
      </c>
    </row>
    <row r="220" spans="1:16" outlineLevel="1" x14ac:dyDescent="0.3">
      <c r="A220" s="41" t="str">
        <f t="shared" si="31"/>
        <v>PCV00916</v>
      </c>
      <c r="B220" s="41">
        <f t="shared" si="39"/>
        <v>-6000</v>
      </c>
      <c r="C220" s="149">
        <v>43579</v>
      </c>
      <c r="D220" s="11">
        <f t="shared" si="37"/>
        <v>916</v>
      </c>
      <c r="E220" s="4" t="s">
        <v>14</v>
      </c>
      <c r="F220" s="4" t="s">
        <v>278</v>
      </c>
      <c r="I220" s="26">
        <v>6000</v>
      </c>
      <c r="J220" s="14">
        <f t="shared" si="38"/>
        <v>1605721</v>
      </c>
    </row>
    <row r="221" spans="1:16" outlineLevel="1" x14ac:dyDescent="0.3">
      <c r="A221" s="41" t="str">
        <f t="shared" si="31"/>
        <v>PCV00917</v>
      </c>
      <c r="B221" s="41">
        <f t="shared" si="39"/>
        <v>-360000</v>
      </c>
      <c r="C221" s="149">
        <v>43579</v>
      </c>
      <c r="D221" s="11">
        <f t="shared" si="37"/>
        <v>917</v>
      </c>
      <c r="E221" s="4" t="s">
        <v>44</v>
      </c>
      <c r="F221" s="4" t="s">
        <v>279</v>
      </c>
      <c r="I221" s="26">
        <v>360000</v>
      </c>
      <c r="J221" s="14">
        <f t="shared" si="38"/>
        <v>1245721</v>
      </c>
    </row>
    <row r="222" spans="1:16" outlineLevel="1" x14ac:dyDescent="0.3">
      <c r="A222" s="41" t="str">
        <f t="shared" si="31"/>
        <v>PCV00918</v>
      </c>
      <c r="B222" s="41">
        <f t="shared" si="39"/>
        <v>-5000</v>
      </c>
      <c r="C222" s="149">
        <v>43579</v>
      </c>
      <c r="D222" s="11">
        <f t="shared" si="37"/>
        <v>918</v>
      </c>
      <c r="E222" s="4" t="s">
        <v>66</v>
      </c>
      <c r="F222" s="4" t="s">
        <v>280</v>
      </c>
      <c r="I222" s="26">
        <v>5000</v>
      </c>
      <c r="J222" s="14">
        <f t="shared" si="38"/>
        <v>1240721</v>
      </c>
    </row>
    <row r="223" spans="1:16" outlineLevel="1" x14ac:dyDescent="0.3">
      <c r="A223" s="41" t="str">
        <f t="shared" si="31"/>
        <v>PCV00919</v>
      </c>
      <c r="B223" s="41">
        <f t="shared" si="39"/>
        <v>-178200</v>
      </c>
      <c r="C223" s="149">
        <v>43579</v>
      </c>
      <c r="D223" s="11">
        <f t="shared" si="37"/>
        <v>919</v>
      </c>
      <c r="E223" s="4" t="s">
        <v>24</v>
      </c>
      <c r="F223" s="4" t="s">
        <v>281</v>
      </c>
      <c r="I223" s="26">
        <v>178200</v>
      </c>
      <c r="J223" s="14">
        <f t="shared" si="38"/>
        <v>1062521</v>
      </c>
    </row>
    <row r="224" spans="1:16" outlineLevel="1" x14ac:dyDescent="0.3">
      <c r="A224" s="41" t="str">
        <f t="shared" si="31"/>
        <v>PCV00920</v>
      </c>
      <c r="B224" s="41">
        <f t="shared" si="39"/>
        <v>-20000</v>
      </c>
      <c r="C224" s="149">
        <v>43579</v>
      </c>
      <c r="D224" s="11">
        <f t="shared" si="37"/>
        <v>920</v>
      </c>
      <c r="E224" s="4" t="s">
        <v>73</v>
      </c>
      <c r="F224" s="4" t="s">
        <v>282</v>
      </c>
      <c r="I224" s="26">
        <v>20000</v>
      </c>
      <c r="J224" s="14">
        <f t="shared" si="38"/>
        <v>1042521</v>
      </c>
    </row>
    <row r="225" spans="1:15" outlineLevel="1" x14ac:dyDescent="0.3">
      <c r="A225" s="41" t="str">
        <f t="shared" si="31"/>
        <v>PCV00921</v>
      </c>
      <c r="B225" s="41">
        <f t="shared" si="39"/>
        <v>-42100</v>
      </c>
      <c r="C225" s="149">
        <v>43580</v>
      </c>
      <c r="D225" s="11">
        <f t="shared" si="37"/>
        <v>921</v>
      </c>
      <c r="E225" s="4" t="s">
        <v>127</v>
      </c>
      <c r="F225" s="4" t="s">
        <v>283</v>
      </c>
      <c r="I225" s="26">
        <v>42100</v>
      </c>
      <c r="J225" s="14">
        <f t="shared" si="38"/>
        <v>1000421</v>
      </c>
      <c r="K225" s="31" t="s">
        <v>284</v>
      </c>
    </row>
    <row r="226" spans="1:15" outlineLevel="1" x14ac:dyDescent="0.3">
      <c r="A226" s="41" t="str">
        <f t="shared" si="31"/>
        <v>PCV00922</v>
      </c>
      <c r="B226" s="41">
        <f t="shared" si="39"/>
        <v>-600000</v>
      </c>
      <c r="C226" s="149">
        <v>43580</v>
      </c>
      <c r="D226" s="11">
        <f t="shared" si="37"/>
        <v>922</v>
      </c>
      <c r="E226" s="4" t="s">
        <v>285</v>
      </c>
      <c r="F226" s="4" t="s">
        <v>286</v>
      </c>
      <c r="I226" s="26">
        <v>600000</v>
      </c>
      <c r="J226" s="14">
        <f t="shared" si="38"/>
        <v>400421</v>
      </c>
    </row>
    <row r="227" spans="1:15" outlineLevel="1" x14ac:dyDescent="0.3">
      <c r="A227" s="41" t="str">
        <f t="shared" si="31"/>
        <v>PCV00923</v>
      </c>
      <c r="B227" s="41">
        <f t="shared" si="39"/>
        <v>-60000</v>
      </c>
      <c r="C227" s="149">
        <v>43580</v>
      </c>
      <c r="D227" s="11">
        <f t="shared" si="37"/>
        <v>923</v>
      </c>
      <c r="E227" s="4" t="s">
        <v>16</v>
      </c>
      <c r="F227" s="4" t="s">
        <v>287</v>
      </c>
      <c r="I227" s="26">
        <v>60000</v>
      </c>
      <c r="J227" s="14">
        <f t="shared" si="38"/>
        <v>340421</v>
      </c>
    </row>
    <row r="228" spans="1:15" outlineLevel="1" x14ac:dyDescent="0.3">
      <c r="A228" s="41" t="str">
        <f t="shared" si="31"/>
        <v>PCV00924</v>
      </c>
      <c r="B228" s="41">
        <f t="shared" si="39"/>
        <v>-38000</v>
      </c>
      <c r="C228" s="149">
        <v>43581</v>
      </c>
      <c r="D228" s="11">
        <f t="shared" si="37"/>
        <v>924</v>
      </c>
      <c r="E228" s="4" t="s">
        <v>73</v>
      </c>
      <c r="F228" s="4" t="s">
        <v>288</v>
      </c>
      <c r="I228" s="26">
        <v>38000</v>
      </c>
      <c r="J228" s="14">
        <f t="shared" si="38"/>
        <v>302421</v>
      </c>
    </row>
    <row r="229" spans="1:15" outlineLevel="1" x14ac:dyDescent="0.3">
      <c r="A229" s="41" t="str">
        <f t="shared" si="31"/>
        <v>PCV00925</v>
      </c>
      <c r="B229" s="41">
        <f t="shared" si="39"/>
        <v>-83337</v>
      </c>
      <c r="C229" s="149">
        <v>43581</v>
      </c>
      <c r="D229" s="11">
        <f t="shared" si="37"/>
        <v>925</v>
      </c>
      <c r="E229" s="4" t="s">
        <v>24</v>
      </c>
      <c r="F229" s="4" t="s">
        <v>288</v>
      </c>
      <c r="I229" s="26">
        <v>83337</v>
      </c>
      <c r="J229" s="14">
        <f t="shared" si="38"/>
        <v>219084</v>
      </c>
    </row>
    <row r="230" spans="1:15" outlineLevel="1" x14ac:dyDescent="0.3">
      <c r="A230" s="41" t="str">
        <f t="shared" si="31"/>
        <v>PCV00926</v>
      </c>
      <c r="B230" s="41">
        <f t="shared" si="39"/>
        <v>-2500</v>
      </c>
      <c r="C230" s="149">
        <v>43580</v>
      </c>
      <c r="D230" s="11">
        <f t="shared" si="37"/>
        <v>926</v>
      </c>
      <c r="E230" s="4" t="s">
        <v>289</v>
      </c>
      <c r="F230" s="4" t="s">
        <v>290</v>
      </c>
      <c r="I230" s="26">
        <v>2500</v>
      </c>
      <c r="J230" s="14">
        <f t="shared" si="38"/>
        <v>216584</v>
      </c>
      <c r="M230" s="50" t="s">
        <v>291</v>
      </c>
      <c r="N230" s="50">
        <v>103375678</v>
      </c>
    </row>
    <row r="231" spans="1:15" outlineLevel="1" x14ac:dyDescent="0.3">
      <c r="A231" s="41" t="str">
        <f t="shared" si="31"/>
        <v>PCV00927</v>
      </c>
      <c r="B231" s="41">
        <f t="shared" si="39"/>
        <v>-3500</v>
      </c>
      <c r="C231" s="149">
        <v>43580</v>
      </c>
      <c r="D231" s="11">
        <v>927</v>
      </c>
      <c r="E231" s="4" t="s">
        <v>180</v>
      </c>
      <c r="F231" s="4" t="s">
        <v>292</v>
      </c>
      <c r="I231" s="26">
        <v>3500</v>
      </c>
      <c r="J231" s="14">
        <f t="shared" si="38"/>
        <v>213084</v>
      </c>
    </row>
    <row r="232" spans="1:15" outlineLevel="1" x14ac:dyDescent="0.3">
      <c r="A232" s="41" t="str">
        <f t="shared" si="31"/>
        <v>PCV00928</v>
      </c>
      <c r="B232" s="41">
        <f t="shared" si="39"/>
        <v>-48600</v>
      </c>
      <c r="C232" s="149">
        <v>43582</v>
      </c>
      <c r="D232" s="11">
        <v>928</v>
      </c>
      <c r="E232" s="4" t="s">
        <v>127</v>
      </c>
      <c r="F232" s="4" t="s">
        <v>293</v>
      </c>
      <c r="I232" s="26">
        <v>48600</v>
      </c>
      <c r="J232" s="14">
        <f t="shared" si="38"/>
        <v>164484</v>
      </c>
      <c r="K232" s="31" t="s">
        <v>294</v>
      </c>
    </row>
    <row r="233" spans="1:15" outlineLevel="1" x14ac:dyDescent="0.3">
      <c r="A233" s="41" t="str">
        <f t="shared" si="31"/>
        <v>PCV00929</v>
      </c>
      <c r="B233" s="41">
        <f t="shared" si="39"/>
        <v>-6300</v>
      </c>
      <c r="C233" s="149">
        <v>43584</v>
      </c>
      <c r="D233" s="11">
        <v>929</v>
      </c>
      <c r="E233" s="4" t="s">
        <v>295</v>
      </c>
      <c r="F233" s="4" t="s">
        <v>296</v>
      </c>
      <c r="I233" s="26">
        <v>6300</v>
      </c>
      <c r="J233" s="14">
        <f t="shared" si="38"/>
        <v>158184</v>
      </c>
      <c r="M233" s="50" t="s">
        <v>297</v>
      </c>
      <c r="N233" s="50">
        <v>102231546</v>
      </c>
      <c r="O233" s="3">
        <v>43580</v>
      </c>
    </row>
    <row r="234" spans="1:15" outlineLevel="1" x14ac:dyDescent="0.3">
      <c r="A234" s="41" t="str">
        <f t="shared" si="31"/>
        <v>PCV00930</v>
      </c>
      <c r="B234" s="41">
        <f t="shared" si="39"/>
        <v>-50000</v>
      </c>
      <c r="C234" s="149">
        <v>43584</v>
      </c>
      <c r="D234" s="11">
        <v>930</v>
      </c>
      <c r="E234" s="4" t="s">
        <v>66</v>
      </c>
      <c r="F234" s="4" t="s">
        <v>298</v>
      </c>
      <c r="I234" s="26">
        <v>50000</v>
      </c>
      <c r="J234" s="14">
        <f t="shared" si="38"/>
        <v>108184</v>
      </c>
    </row>
    <row r="235" spans="1:15" outlineLevel="1" x14ac:dyDescent="0.3">
      <c r="A235" s="41" t="str">
        <f t="shared" ref="A235:A284" si="40">"PCV00"&amp;D235</f>
        <v>PCV00931</v>
      </c>
      <c r="B235" s="41">
        <f t="shared" si="39"/>
        <v>-25000</v>
      </c>
      <c r="C235" s="149">
        <v>43584</v>
      </c>
      <c r="D235" s="11">
        <v>931</v>
      </c>
      <c r="E235" s="4" t="s">
        <v>180</v>
      </c>
      <c r="F235" s="4" t="s">
        <v>299</v>
      </c>
      <c r="I235" s="26">
        <v>25000</v>
      </c>
      <c r="J235" s="14">
        <f t="shared" si="38"/>
        <v>83184</v>
      </c>
    </row>
    <row r="236" spans="1:15" outlineLevel="1" x14ac:dyDescent="0.3">
      <c r="A236" s="41" t="str">
        <f t="shared" si="40"/>
        <v>PCV00932</v>
      </c>
      <c r="B236" s="41">
        <f t="shared" si="39"/>
        <v>-70000</v>
      </c>
      <c r="C236" s="149">
        <v>43584</v>
      </c>
      <c r="D236" s="11">
        <v>932</v>
      </c>
      <c r="E236" s="4" t="s">
        <v>26</v>
      </c>
      <c r="F236" s="4" t="s">
        <v>300</v>
      </c>
      <c r="I236" s="26">
        <v>70000</v>
      </c>
      <c r="J236" s="14">
        <f t="shared" si="38"/>
        <v>13184</v>
      </c>
    </row>
    <row r="237" spans="1:15" outlineLevel="1" x14ac:dyDescent="0.3">
      <c r="A237" s="41" t="str">
        <f t="shared" si="40"/>
        <v>PCV00</v>
      </c>
      <c r="B237" s="41">
        <f t="shared" si="39"/>
        <v>2817000</v>
      </c>
      <c r="C237" s="149">
        <v>43585</v>
      </c>
      <c r="E237" s="4" t="s">
        <v>99</v>
      </c>
      <c r="H237" s="45">
        <v>2817000</v>
      </c>
      <c r="I237" s="17">
        <v>0</v>
      </c>
      <c r="J237" s="14">
        <f t="shared" si="38"/>
        <v>2830184</v>
      </c>
    </row>
    <row r="238" spans="1:15" outlineLevel="1" x14ac:dyDescent="0.3">
      <c r="A238" s="44" t="str">
        <f t="shared" si="40"/>
        <v>PCV00933</v>
      </c>
      <c r="B238" s="44">
        <f t="shared" si="39"/>
        <v>-148850</v>
      </c>
      <c r="C238" s="148">
        <v>43585</v>
      </c>
      <c r="D238" s="36">
        <v>933</v>
      </c>
      <c r="E238" s="37" t="s">
        <v>180</v>
      </c>
      <c r="F238" s="37" t="s">
        <v>301</v>
      </c>
      <c r="G238" s="37"/>
      <c r="H238" s="38"/>
      <c r="I238" s="26">
        <v>148850</v>
      </c>
      <c r="J238" s="14">
        <f t="shared" si="38"/>
        <v>2681334</v>
      </c>
    </row>
    <row r="239" spans="1:15" outlineLevel="1" x14ac:dyDescent="0.3">
      <c r="A239" s="41" t="str">
        <f t="shared" si="40"/>
        <v>PCV00934</v>
      </c>
      <c r="B239" s="41">
        <f t="shared" si="39"/>
        <v>-16500</v>
      </c>
      <c r="C239" s="149">
        <v>43585</v>
      </c>
      <c r="D239" s="11">
        <v>934</v>
      </c>
      <c r="E239" s="4" t="s">
        <v>26</v>
      </c>
      <c r="F239" s="4" t="s">
        <v>302</v>
      </c>
      <c r="I239" s="26">
        <v>16500</v>
      </c>
      <c r="J239" s="14">
        <f t="shared" si="38"/>
        <v>2664834</v>
      </c>
    </row>
    <row r="240" spans="1:15" outlineLevel="1" x14ac:dyDescent="0.3">
      <c r="A240" s="44" t="str">
        <f t="shared" si="40"/>
        <v>PCV00935</v>
      </c>
      <c r="B240" s="44">
        <f t="shared" si="39"/>
        <v>-160700</v>
      </c>
      <c r="C240" s="148">
        <v>43585</v>
      </c>
      <c r="D240" s="36">
        <v>935</v>
      </c>
      <c r="E240" s="37" t="s">
        <v>127</v>
      </c>
      <c r="F240" s="37" t="s">
        <v>303</v>
      </c>
      <c r="G240" s="37"/>
      <c r="H240" s="38"/>
      <c r="I240" s="26">
        <v>160700</v>
      </c>
      <c r="J240" s="14">
        <f t="shared" si="38"/>
        <v>2504134</v>
      </c>
    </row>
    <row r="241" spans="1:15" outlineLevel="1" x14ac:dyDescent="0.3">
      <c r="A241" s="41" t="str">
        <f t="shared" si="40"/>
        <v>PCV00936</v>
      </c>
      <c r="B241" s="41">
        <f t="shared" si="39"/>
        <v>-19000</v>
      </c>
      <c r="C241" s="149">
        <v>43585</v>
      </c>
      <c r="D241" s="11">
        <v>936</v>
      </c>
      <c r="E241" s="4" t="s">
        <v>304</v>
      </c>
      <c r="F241" s="4" t="s">
        <v>305</v>
      </c>
      <c r="I241" s="26">
        <v>19000</v>
      </c>
      <c r="J241" s="14">
        <f t="shared" si="38"/>
        <v>2485134</v>
      </c>
      <c r="M241" s="50" t="s">
        <v>306</v>
      </c>
      <c r="N241" s="50">
        <v>106635337</v>
      </c>
      <c r="O241" s="3">
        <v>43585</v>
      </c>
    </row>
    <row r="242" spans="1:15" outlineLevel="1" x14ac:dyDescent="0.3">
      <c r="A242" s="41" t="str">
        <f t="shared" si="40"/>
        <v>PCV00</v>
      </c>
      <c r="B242" s="41">
        <f>H242-I242</f>
        <v>25000000</v>
      </c>
      <c r="C242" s="149">
        <v>43585</v>
      </c>
      <c r="E242" s="4" t="s">
        <v>114</v>
      </c>
      <c r="F242" s="4" t="s">
        <v>307</v>
      </c>
      <c r="H242" s="45">
        <v>25000000</v>
      </c>
      <c r="J242" s="14">
        <f t="shared" si="38"/>
        <v>27485134</v>
      </c>
      <c r="K242" s="34"/>
      <c r="L242" s="34"/>
    </row>
    <row r="243" spans="1:15" outlineLevel="1" x14ac:dyDescent="0.3">
      <c r="A243" s="41" t="str">
        <f t="shared" si="40"/>
        <v>PCV00</v>
      </c>
      <c r="B243" s="41">
        <f>H243-I243</f>
        <v>-5417000</v>
      </c>
      <c r="C243" s="149">
        <v>43585</v>
      </c>
      <c r="E243" s="4" t="s">
        <v>308</v>
      </c>
      <c r="F243" s="4" t="s">
        <v>309</v>
      </c>
      <c r="I243" s="26">
        <v>5417000</v>
      </c>
      <c r="J243" s="14">
        <f t="shared" si="38"/>
        <v>22068134</v>
      </c>
      <c r="K243" s="34">
        <f>22269834-J243</f>
        <v>201700</v>
      </c>
    </row>
    <row r="244" spans="1:15" outlineLevel="1" collapsed="1" x14ac:dyDescent="0.3">
      <c r="A244" s="41" t="str">
        <f t="shared" si="40"/>
        <v>PCV00</v>
      </c>
      <c r="B244" s="41">
        <f>H244-I244</f>
        <v>-1980000</v>
      </c>
      <c r="C244" s="149">
        <v>43587</v>
      </c>
      <c r="E244" s="4" t="s">
        <v>251</v>
      </c>
      <c r="F244" s="4" t="s">
        <v>310</v>
      </c>
      <c r="I244" s="26">
        <f>2100000-120000</f>
        <v>1980000</v>
      </c>
      <c r="J244" s="14">
        <f t="shared" si="38"/>
        <v>20088134</v>
      </c>
    </row>
    <row r="245" spans="1:15" outlineLevel="1" x14ac:dyDescent="0.3">
      <c r="A245" s="41" t="str">
        <f t="shared" si="40"/>
        <v>PCV00</v>
      </c>
      <c r="B245" s="41">
        <f>H245-I245</f>
        <v>-19273000</v>
      </c>
      <c r="C245" s="149">
        <v>43587</v>
      </c>
      <c r="E245" s="4" t="s">
        <v>251</v>
      </c>
      <c r="F245" s="4" t="s">
        <v>311</v>
      </c>
      <c r="I245" s="26">
        <v>19273000</v>
      </c>
      <c r="J245" s="14">
        <f t="shared" si="38"/>
        <v>815134</v>
      </c>
    </row>
    <row r="246" spans="1:15" outlineLevel="1" x14ac:dyDescent="0.3">
      <c r="A246" s="41" t="str">
        <f t="shared" si="40"/>
        <v>PCV00937</v>
      </c>
      <c r="B246" s="41">
        <f t="shared" si="39"/>
        <v>-25000</v>
      </c>
      <c r="C246" s="149">
        <v>43587</v>
      </c>
      <c r="D246" s="11">
        <v>937</v>
      </c>
      <c r="E246" s="4" t="s">
        <v>114</v>
      </c>
      <c r="F246" s="4" t="s">
        <v>115</v>
      </c>
      <c r="I246" s="26">
        <v>25000</v>
      </c>
      <c r="J246" s="14">
        <f t="shared" si="38"/>
        <v>790134</v>
      </c>
      <c r="K246" s="34"/>
      <c r="L246" s="34"/>
    </row>
    <row r="247" spans="1:15" outlineLevel="1" x14ac:dyDescent="0.3">
      <c r="A247" s="41" t="str">
        <f t="shared" si="40"/>
        <v>PCV00938</v>
      </c>
      <c r="B247" s="41">
        <f t="shared" si="39"/>
        <v>-52000</v>
      </c>
      <c r="C247" s="149">
        <v>43587</v>
      </c>
      <c r="D247" s="11">
        <v>938</v>
      </c>
      <c r="E247" s="4" t="s">
        <v>66</v>
      </c>
      <c r="F247" s="4" t="s">
        <v>312</v>
      </c>
      <c r="I247" s="26">
        <v>52000</v>
      </c>
      <c r="J247" s="14">
        <f t="shared" si="38"/>
        <v>738134</v>
      </c>
    </row>
    <row r="248" spans="1:15" outlineLevel="1" x14ac:dyDescent="0.3">
      <c r="A248" s="41" t="str">
        <f t="shared" si="40"/>
        <v>PCV00939</v>
      </c>
      <c r="B248" s="41">
        <f t="shared" si="39"/>
        <v>-283500</v>
      </c>
      <c r="C248" s="149">
        <v>43587</v>
      </c>
      <c r="D248" s="11">
        <v>939</v>
      </c>
      <c r="E248" s="4" t="s">
        <v>14</v>
      </c>
      <c r="F248" s="4" t="s">
        <v>313</v>
      </c>
      <c r="I248" s="26">
        <v>283500</v>
      </c>
      <c r="J248" s="14">
        <f t="shared" si="38"/>
        <v>454634</v>
      </c>
    </row>
    <row r="249" spans="1:15" outlineLevel="1" x14ac:dyDescent="0.3">
      <c r="A249" s="41" t="str">
        <f t="shared" si="40"/>
        <v>PCV00941</v>
      </c>
      <c r="B249" s="41">
        <f t="shared" si="39"/>
        <v>-10000</v>
      </c>
      <c r="C249" s="149">
        <v>43587</v>
      </c>
      <c r="D249" s="11">
        <v>941</v>
      </c>
      <c r="E249" s="4" t="s">
        <v>73</v>
      </c>
      <c r="F249" s="4" t="s">
        <v>314</v>
      </c>
      <c r="I249" s="26">
        <v>10000</v>
      </c>
      <c r="J249" s="14">
        <f t="shared" si="38"/>
        <v>444634</v>
      </c>
    </row>
    <row r="250" spans="1:15" outlineLevel="1" x14ac:dyDescent="0.3">
      <c r="A250" s="41" t="str">
        <f t="shared" si="40"/>
        <v>PCV00940</v>
      </c>
      <c r="B250" s="41">
        <f t="shared" si="39"/>
        <v>-18000</v>
      </c>
      <c r="C250" s="149">
        <v>43587</v>
      </c>
      <c r="D250" s="11">
        <v>940</v>
      </c>
      <c r="E250" s="4" t="s">
        <v>180</v>
      </c>
      <c r="F250" s="4" t="s">
        <v>315</v>
      </c>
      <c r="I250" s="26">
        <v>18000</v>
      </c>
      <c r="J250" s="14">
        <f t="shared" si="38"/>
        <v>426634</v>
      </c>
    </row>
    <row r="251" spans="1:15" outlineLevel="1" x14ac:dyDescent="0.3">
      <c r="A251" s="41" t="str">
        <f t="shared" si="40"/>
        <v>PCV00942</v>
      </c>
      <c r="B251" s="41">
        <f t="shared" si="39"/>
        <v>-30000</v>
      </c>
      <c r="C251" s="149">
        <v>43588</v>
      </c>
      <c r="D251" s="11">
        <v>942</v>
      </c>
      <c r="E251" s="4" t="s">
        <v>32</v>
      </c>
      <c r="F251" s="4" t="s">
        <v>316</v>
      </c>
      <c r="I251" s="26">
        <v>30000</v>
      </c>
      <c r="J251" s="14">
        <f t="shared" si="38"/>
        <v>396634</v>
      </c>
    </row>
    <row r="252" spans="1:15" outlineLevel="1" x14ac:dyDescent="0.3">
      <c r="A252" s="41" t="str">
        <f t="shared" si="40"/>
        <v>PCV00943</v>
      </c>
      <c r="B252" s="41">
        <f t="shared" si="39"/>
        <v>-50000</v>
      </c>
      <c r="C252" s="149">
        <v>43588</v>
      </c>
      <c r="D252" s="11">
        <v>943</v>
      </c>
      <c r="E252" s="4" t="s">
        <v>26</v>
      </c>
      <c r="F252" s="4" t="s">
        <v>317</v>
      </c>
      <c r="I252" s="26">
        <v>50000</v>
      </c>
      <c r="J252" s="14">
        <f t="shared" si="38"/>
        <v>346634</v>
      </c>
    </row>
    <row r="253" spans="1:15" outlineLevel="1" x14ac:dyDescent="0.3">
      <c r="A253" s="41" t="str">
        <f t="shared" si="40"/>
        <v>PCV00944</v>
      </c>
      <c r="B253" s="41">
        <f t="shared" si="39"/>
        <v>-50000</v>
      </c>
      <c r="C253" s="149">
        <v>43588</v>
      </c>
      <c r="D253" s="11">
        <v>944</v>
      </c>
      <c r="E253" s="4" t="s">
        <v>26</v>
      </c>
      <c r="F253" s="4" t="s">
        <v>317</v>
      </c>
      <c r="I253" s="26">
        <v>50000</v>
      </c>
      <c r="J253" s="14">
        <f t="shared" si="38"/>
        <v>296634</v>
      </c>
    </row>
    <row r="254" spans="1:15" outlineLevel="1" x14ac:dyDescent="0.3">
      <c r="A254" s="41" t="str">
        <f t="shared" si="40"/>
        <v>PCV00945</v>
      </c>
      <c r="B254" s="41">
        <f t="shared" si="39"/>
        <v>-51000</v>
      </c>
      <c r="C254" s="148">
        <v>43588</v>
      </c>
      <c r="D254" s="36">
        <v>945</v>
      </c>
      <c r="E254" s="37" t="s">
        <v>127</v>
      </c>
      <c r="F254" s="37" t="s">
        <v>318</v>
      </c>
      <c r="G254" s="37"/>
      <c r="H254" s="38"/>
      <c r="I254" s="26">
        <v>51000</v>
      </c>
      <c r="J254" s="14">
        <f t="shared" si="38"/>
        <v>245634</v>
      </c>
    </row>
    <row r="255" spans="1:15" outlineLevel="1" x14ac:dyDescent="0.3">
      <c r="A255" s="41" t="str">
        <f t="shared" si="40"/>
        <v>PCV00946</v>
      </c>
      <c r="B255" s="41">
        <f t="shared" si="39"/>
        <v>-36000</v>
      </c>
      <c r="C255" s="149">
        <v>43588</v>
      </c>
      <c r="D255" s="11">
        <v>946</v>
      </c>
      <c r="E255" s="4" t="s">
        <v>319</v>
      </c>
      <c r="F255" s="4" t="s">
        <v>320</v>
      </c>
      <c r="I255" s="26">
        <v>36000</v>
      </c>
      <c r="J255" s="14">
        <f t="shared" si="38"/>
        <v>209634</v>
      </c>
    </row>
    <row r="256" spans="1:15" outlineLevel="1" x14ac:dyDescent="0.3">
      <c r="A256" s="41" t="str">
        <f t="shared" si="40"/>
        <v>PCV00947</v>
      </c>
      <c r="B256" s="41">
        <f t="shared" si="39"/>
        <v>-123000</v>
      </c>
      <c r="C256" s="149">
        <v>43589</v>
      </c>
      <c r="D256" s="11">
        <v>947</v>
      </c>
      <c r="E256" s="4" t="s">
        <v>170</v>
      </c>
      <c r="F256" s="4" t="s">
        <v>321</v>
      </c>
      <c r="I256" s="26">
        <v>123000</v>
      </c>
      <c r="J256" s="14">
        <f t="shared" si="38"/>
        <v>86634</v>
      </c>
      <c r="M256" s="50" t="s">
        <v>322</v>
      </c>
      <c r="N256" s="50">
        <v>102891125</v>
      </c>
      <c r="O256" s="3">
        <v>43589</v>
      </c>
    </row>
    <row r="257" spans="1:16" outlineLevel="1" x14ac:dyDescent="0.3">
      <c r="A257" s="41" t="str">
        <f t="shared" si="40"/>
        <v>PCV00947</v>
      </c>
      <c r="B257" s="41">
        <f t="shared" si="39"/>
        <v>-10000</v>
      </c>
      <c r="C257" s="149">
        <v>43589</v>
      </c>
      <c r="D257" s="11">
        <f>D256</f>
        <v>947</v>
      </c>
      <c r="E257" s="4" t="s">
        <v>198</v>
      </c>
      <c r="F257" s="4" t="s">
        <v>323</v>
      </c>
      <c r="I257" s="26">
        <v>10000</v>
      </c>
      <c r="J257" s="14">
        <f t="shared" si="38"/>
        <v>76634</v>
      </c>
      <c r="M257" s="50" t="s">
        <v>324</v>
      </c>
      <c r="N257" s="50">
        <v>102658510</v>
      </c>
      <c r="O257" s="3">
        <v>43589</v>
      </c>
    </row>
    <row r="258" spans="1:16" outlineLevel="1" x14ac:dyDescent="0.3">
      <c r="A258" s="41" t="str">
        <f t="shared" si="40"/>
        <v>PCV00</v>
      </c>
      <c r="B258" s="41">
        <f t="shared" si="39"/>
        <v>4700000</v>
      </c>
      <c r="C258" s="149">
        <v>43591</v>
      </c>
      <c r="E258" s="4" t="s">
        <v>114</v>
      </c>
      <c r="F258" s="4" t="s">
        <v>325</v>
      </c>
      <c r="H258" s="45">
        <v>4700000</v>
      </c>
      <c r="J258" s="14">
        <f t="shared" si="38"/>
        <v>4776634</v>
      </c>
      <c r="K258" s="34"/>
      <c r="L258" s="34"/>
    </row>
    <row r="259" spans="1:16" outlineLevel="1" x14ac:dyDescent="0.3">
      <c r="A259" s="41" t="str">
        <f t="shared" si="40"/>
        <v>PCV00</v>
      </c>
      <c r="B259" s="41">
        <f t="shared" si="39"/>
        <v>-2687000</v>
      </c>
      <c r="E259" s="4" t="s">
        <v>251</v>
      </c>
      <c r="F259" s="4" t="s">
        <v>326</v>
      </c>
      <c r="I259" s="26">
        <v>2687000</v>
      </c>
      <c r="J259" s="14">
        <f t="shared" si="38"/>
        <v>2089634</v>
      </c>
      <c r="K259" s="34"/>
      <c r="L259" s="34"/>
    </row>
    <row r="260" spans="1:16" outlineLevel="1" x14ac:dyDescent="0.3">
      <c r="A260" s="41" t="str">
        <f t="shared" si="40"/>
        <v>PCV00948</v>
      </c>
      <c r="B260" s="41">
        <f t="shared" si="39"/>
        <v>-56500</v>
      </c>
      <c r="C260" s="149">
        <v>43591</v>
      </c>
      <c r="D260" s="11">
        <f>D257+1</f>
        <v>948</v>
      </c>
      <c r="E260" s="6" t="s">
        <v>29</v>
      </c>
      <c r="F260" s="4" t="s">
        <v>327</v>
      </c>
      <c r="I260" s="26">
        <f>52000+4500</f>
        <v>56500</v>
      </c>
      <c r="J260" s="14">
        <f t="shared" si="38"/>
        <v>2033134</v>
      </c>
    </row>
    <row r="261" spans="1:16" s="37" customFormat="1" outlineLevel="1" x14ac:dyDescent="0.3">
      <c r="A261" s="41" t="str">
        <f t="shared" si="40"/>
        <v>PCV00949</v>
      </c>
      <c r="B261" s="41">
        <f t="shared" si="39"/>
        <v>-46000</v>
      </c>
      <c r="C261" s="148">
        <v>43591</v>
      </c>
      <c r="D261" s="36">
        <f t="shared" ref="D261:D296" si="41">D260+1</f>
        <v>949</v>
      </c>
      <c r="E261" s="37" t="s">
        <v>328</v>
      </c>
      <c r="F261" s="37" t="s">
        <v>329</v>
      </c>
      <c r="H261" s="38"/>
      <c r="I261" s="26">
        <v>46000</v>
      </c>
      <c r="J261" s="39">
        <f t="shared" si="38"/>
        <v>1987134</v>
      </c>
      <c r="K261" s="40"/>
      <c r="L261" s="40"/>
      <c r="M261" s="52"/>
      <c r="N261" s="52"/>
      <c r="O261" s="35"/>
      <c r="P261" s="70"/>
    </row>
    <row r="262" spans="1:16" outlineLevel="1" x14ac:dyDescent="0.3">
      <c r="A262" s="41" t="str">
        <f t="shared" si="40"/>
        <v>PCV00950</v>
      </c>
      <c r="B262" s="41">
        <f t="shared" si="39"/>
        <v>-3000</v>
      </c>
      <c r="C262" s="149">
        <v>43591</v>
      </c>
      <c r="D262" s="11">
        <f t="shared" si="41"/>
        <v>950</v>
      </c>
      <c r="E262" s="4" t="s">
        <v>330</v>
      </c>
      <c r="F262" s="4" t="s">
        <v>39</v>
      </c>
      <c r="I262" s="26">
        <v>3000</v>
      </c>
      <c r="J262" s="14">
        <f t="shared" si="38"/>
        <v>1984134</v>
      </c>
    </row>
    <row r="263" spans="1:16" outlineLevel="1" x14ac:dyDescent="0.3">
      <c r="A263" s="41" t="str">
        <f t="shared" si="40"/>
        <v>PCV00951</v>
      </c>
      <c r="B263" s="41">
        <f t="shared" si="39"/>
        <v>-164400</v>
      </c>
      <c r="C263" s="149">
        <v>43591</v>
      </c>
      <c r="D263" s="11">
        <f t="shared" si="41"/>
        <v>951</v>
      </c>
      <c r="E263" s="4" t="s">
        <v>127</v>
      </c>
      <c r="F263" s="4" t="s">
        <v>331</v>
      </c>
      <c r="I263" s="26">
        <v>164400</v>
      </c>
      <c r="J263" s="14">
        <f t="shared" si="38"/>
        <v>1819734</v>
      </c>
    </row>
    <row r="264" spans="1:16" outlineLevel="1" x14ac:dyDescent="0.3">
      <c r="A264" s="41" t="str">
        <f t="shared" si="40"/>
        <v>PCV00952</v>
      </c>
      <c r="B264" s="41">
        <f t="shared" si="39"/>
        <v>-5500</v>
      </c>
      <c r="C264" s="149">
        <v>43592</v>
      </c>
      <c r="D264" s="11">
        <f>D263+1</f>
        <v>952</v>
      </c>
      <c r="E264" s="4" t="s">
        <v>73</v>
      </c>
      <c r="F264" s="4" t="s">
        <v>332</v>
      </c>
      <c r="I264" s="26">
        <v>5500</v>
      </c>
      <c r="J264" s="14">
        <f t="shared" si="38"/>
        <v>1814234</v>
      </c>
    </row>
    <row r="265" spans="1:16" s="37" customFormat="1" outlineLevel="1" x14ac:dyDescent="0.3">
      <c r="A265" s="41" t="str">
        <f t="shared" si="40"/>
        <v>PCV00953</v>
      </c>
      <c r="B265" s="41">
        <f t="shared" si="39"/>
        <v>-4000</v>
      </c>
      <c r="C265" s="148">
        <v>43592</v>
      </c>
      <c r="D265" s="36">
        <f t="shared" si="41"/>
        <v>953</v>
      </c>
      <c r="E265" s="37" t="s">
        <v>14</v>
      </c>
      <c r="F265" s="37" t="s">
        <v>333</v>
      </c>
      <c r="H265" s="38"/>
      <c r="I265" s="26">
        <v>4000</v>
      </c>
      <c r="J265" s="39">
        <f t="shared" si="38"/>
        <v>1810234</v>
      </c>
      <c r="K265" s="40"/>
      <c r="L265" s="40"/>
      <c r="M265" s="52"/>
      <c r="N265" s="52"/>
      <c r="O265" s="35"/>
      <c r="P265" s="70"/>
    </row>
    <row r="266" spans="1:16" outlineLevel="1" x14ac:dyDescent="0.3">
      <c r="A266" s="41" t="str">
        <f t="shared" si="40"/>
        <v>PCV00954</v>
      </c>
      <c r="B266" s="41">
        <f t="shared" si="39"/>
        <v>-15000</v>
      </c>
      <c r="C266" s="149">
        <v>43592</v>
      </c>
      <c r="D266" s="11">
        <f t="shared" si="41"/>
        <v>954</v>
      </c>
      <c r="E266" s="4" t="s">
        <v>26</v>
      </c>
      <c r="F266" s="4" t="s">
        <v>334</v>
      </c>
      <c r="I266" s="26">
        <v>15000</v>
      </c>
      <c r="J266" s="14">
        <f t="shared" si="38"/>
        <v>1795234</v>
      </c>
    </row>
    <row r="267" spans="1:16" outlineLevel="1" x14ac:dyDescent="0.3">
      <c r="A267" s="41" t="str">
        <f t="shared" si="40"/>
        <v>PCV00955</v>
      </c>
      <c r="B267" s="41">
        <f t="shared" si="39"/>
        <v>-86900</v>
      </c>
      <c r="C267" s="149">
        <v>43592</v>
      </c>
      <c r="D267" s="11">
        <f t="shared" si="41"/>
        <v>955</v>
      </c>
      <c r="E267" s="4" t="s">
        <v>56</v>
      </c>
      <c r="F267" s="4" t="s">
        <v>335</v>
      </c>
      <c r="I267" s="26">
        <v>86900</v>
      </c>
      <c r="J267" s="14">
        <f t="shared" si="38"/>
        <v>1708334</v>
      </c>
    </row>
    <row r="268" spans="1:16" outlineLevel="1" x14ac:dyDescent="0.3">
      <c r="A268" s="41" t="str">
        <f t="shared" si="40"/>
        <v>PCV00956</v>
      </c>
      <c r="B268" s="41">
        <f t="shared" si="39"/>
        <v>-31000</v>
      </c>
      <c r="C268" s="149">
        <v>43592</v>
      </c>
      <c r="D268" s="11">
        <f t="shared" si="41"/>
        <v>956</v>
      </c>
      <c r="E268" s="4" t="s">
        <v>336</v>
      </c>
      <c r="F268" s="4" t="s">
        <v>337</v>
      </c>
      <c r="H268" s="17"/>
      <c r="I268" s="26">
        <v>31000</v>
      </c>
      <c r="J268" s="14">
        <f t="shared" si="38"/>
        <v>1677334</v>
      </c>
      <c r="M268" s="50" t="s">
        <v>338</v>
      </c>
      <c r="N268" s="50">
        <v>106854501</v>
      </c>
      <c r="O268" s="3">
        <v>43592</v>
      </c>
    </row>
    <row r="269" spans="1:16" outlineLevel="1" x14ac:dyDescent="0.3">
      <c r="A269" s="41" t="str">
        <f t="shared" si="40"/>
        <v>PCV00957</v>
      </c>
      <c r="B269" s="41">
        <f t="shared" si="39"/>
        <v>-43000</v>
      </c>
      <c r="C269" s="149">
        <v>43592</v>
      </c>
      <c r="D269" s="11">
        <f t="shared" si="41"/>
        <v>957</v>
      </c>
      <c r="E269" s="4" t="s">
        <v>339</v>
      </c>
      <c r="F269" s="4" t="s">
        <v>340</v>
      </c>
      <c r="I269" s="26">
        <v>43000</v>
      </c>
      <c r="J269" s="14">
        <f t="shared" si="38"/>
        <v>1634334</v>
      </c>
      <c r="M269" s="50" t="s">
        <v>341</v>
      </c>
      <c r="N269" s="50">
        <v>106300258</v>
      </c>
      <c r="O269" s="3">
        <v>43592</v>
      </c>
    </row>
    <row r="270" spans="1:16" outlineLevel="1" x14ac:dyDescent="0.3">
      <c r="A270" s="41" t="str">
        <f t="shared" si="40"/>
        <v>PCV00958</v>
      </c>
      <c r="B270" s="41">
        <f t="shared" si="39"/>
        <v>-30000</v>
      </c>
      <c r="C270" s="149">
        <v>43592</v>
      </c>
      <c r="D270" s="11">
        <f t="shared" si="41"/>
        <v>958</v>
      </c>
      <c r="E270" s="4" t="s">
        <v>342</v>
      </c>
      <c r="F270" s="4" t="s">
        <v>343</v>
      </c>
      <c r="I270" s="26">
        <v>30000</v>
      </c>
      <c r="J270" s="14">
        <f t="shared" si="38"/>
        <v>1604334</v>
      </c>
    </row>
    <row r="271" spans="1:16" outlineLevel="1" x14ac:dyDescent="0.3">
      <c r="A271" s="41" t="str">
        <f t="shared" si="40"/>
        <v>PCV00959</v>
      </c>
      <c r="B271" s="41">
        <f t="shared" si="39"/>
        <v>-70000</v>
      </c>
      <c r="C271" s="149">
        <v>43592</v>
      </c>
      <c r="D271" s="11">
        <f t="shared" si="41"/>
        <v>959</v>
      </c>
      <c r="E271" s="4" t="s">
        <v>26</v>
      </c>
      <c r="F271" s="4" t="s">
        <v>344</v>
      </c>
      <c r="I271" s="26">
        <v>70000</v>
      </c>
      <c r="J271" s="14">
        <f t="shared" si="38"/>
        <v>1534334</v>
      </c>
    </row>
    <row r="272" spans="1:16" outlineLevel="1" x14ac:dyDescent="0.3">
      <c r="A272" s="41" t="str">
        <f t="shared" si="40"/>
        <v>PCV00960</v>
      </c>
      <c r="B272" s="41">
        <f t="shared" si="39"/>
        <v>-300000</v>
      </c>
      <c r="C272" s="149">
        <v>43593</v>
      </c>
      <c r="D272" s="11">
        <f t="shared" si="41"/>
        <v>960</v>
      </c>
      <c r="E272" s="4" t="s">
        <v>114</v>
      </c>
      <c r="F272" s="4" t="s">
        <v>345</v>
      </c>
      <c r="I272" s="26">
        <v>300000</v>
      </c>
      <c r="J272" s="14">
        <f t="shared" si="38"/>
        <v>1234334</v>
      </c>
    </row>
    <row r="273" spans="1:16" outlineLevel="1" x14ac:dyDescent="0.3">
      <c r="A273" s="41" t="str">
        <f t="shared" si="40"/>
        <v>PCV00961</v>
      </c>
      <c r="B273" s="41">
        <f t="shared" si="39"/>
        <v>-101500</v>
      </c>
      <c r="C273" s="149">
        <v>43593</v>
      </c>
      <c r="D273" s="11">
        <f t="shared" si="41"/>
        <v>961</v>
      </c>
      <c r="E273" s="4" t="s">
        <v>127</v>
      </c>
      <c r="F273" s="4" t="s">
        <v>346</v>
      </c>
      <c r="I273" s="26">
        <v>101500</v>
      </c>
      <c r="J273" s="14">
        <f t="shared" si="38"/>
        <v>1132834</v>
      </c>
    </row>
    <row r="274" spans="1:16" outlineLevel="1" x14ac:dyDescent="0.3">
      <c r="A274" s="41" t="str">
        <f t="shared" si="40"/>
        <v>PCV00</v>
      </c>
      <c r="B274" s="41">
        <f t="shared" si="39"/>
        <v>632000</v>
      </c>
      <c r="C274" s="149">
        <v>43595</v>
      </c>
      <c r="E274" s="4" t="s">
        <v>150</v>
      </c>
      <c r="F274" s="4" t="s">
        <v>347</v>
      </c>
      <c r="H274" s="45">
        <f>599000+33000</f>
        <v>632000</v>
      </c>
      <c r="J274" s="14">
        <f t="shared" si="38"/>
        <v>1764834</v>
      </c>
    </row>
    <row r="275" spans="1:16" outlineLevel="1" x14ac:dyDescent="0.3">
      <c r="A275" s="41" t="str">
        <f t="shared" si="40"/>
        <v>PCV00962</v>
      </c>
      <c r="B275" s="41">
        <f t="shared" si="39"/>
        <v>-200000</v>
      </c>
      <c r="C275" s="149">
        <v>43595</v>
      </c>
      <c r="D275" s="11">
        <f>D273+1</f>
        <v>962</v>
      </c>
      <c r="E275" s="4" t="s">
        <v>348</v>
      </c>
      <c r="F275" s="4" t="s">
        <v>349</v>
      </c>
      <c r="I275" s="26">
        <v>200000</v>
      </c>
      <c r="J275" s="14">
        <f t="shared" si="38"/>
        <v>1564834</v>
      </c>
      <c r="M275" s="50" t="s">
        <v>350</v>
      </c>
      <c r="N275" s="50">
        <v>103500036</v>
      </c>
      <c r="O275" s="3">
        <v>43595</v>
      </c>
    </row>
    <row r="276" spans="1:16" outlineLevel="1" x14ac:dyDescent="0.3">
      <c r="A276" s="41" t="str">
        <f t="shared" si="40"/>
        <v>PCV00963</v>
      </c>
      <c r="B276" s="41">
        <f t="shared" si="39"/>
        <v>-84000</v>
      </c>
      <c r="C276" s="149">
        <v>43595</v>
      </c>
      <c r="D276" s="11">
        <f t="shared" si="41"/>
        <v>963</v>
      </c>
      <c r="E276" s="4" t="s">
        <v>14</v>
      </c>
      <c r="F276" s="4" t="s">
        <v>351</v>
      </c>
      <c r="I276" s="26">
        <v>84000</v>
      </c>
      <c r="J276" s="14">
        <f t="shared" ref="J276:J340" si="42">J275-I276+H276</f>
        <v>1480834</v>
      </c>
    </row>
    <row r="277" spans="1:16" outlineLevel="1" x14ac:dyDescent="0.3">
      <c r="A277" s="41" t="str">
        <f t="shared" si="40"/>
        <v>PCV00964</v>
      </c>
      <c r="B277" s="41">
        <f t="shared" ref="B277:B284" si="43">H277-I277</f>
        <v>-237600</v>
      </c>
      <c r="C277" s="149">
        <v>43598</v>
      </c>
      <c r="D277" s="11">
        <f t="shared" si="41"/>
        <v>964</v>
      </c>
      <c r="E277" s="4" t="s">
        <v>127</v>
      </c>
      <c r="F277" s="4" t="s">
        <v>352</v>
      </c>
      <c r="I277" s="26">
        <v>237600</v>
      </c>
      <c r="J277" s="14">
        <f t="shared" si="42"/>
        <v>1243234</v>
      </c>
    </row>
    <row r="278" spans="1:16" outlineLevel="1" x14ac:dyDescent="0.3">
      <c r="A278" s="41" t="str">
        <f t="shared" si="40"/>
        <v>PCV00965</v>
      </c>
      <c r="B278" s="41">
        <f t="shared" si="43"/>
        <v>-7500</v>
      </c>
      <c r="C278" s="149">
        <v>43599</v>
      </c>
      <c r="D278" s="11">
        <f t="shared" si="41"/>
        <v>965</v>
      </c>
      <c r="E278" s="4" t="s">
        <v>14</v>
      </c>
      <c r="F278" s="4" t="s">
        <v>353</v>
      </c>
      <c r="I278" s="26">
        <v>7500</v>
      </c>
      <c r="J278" s="14">
        <f t="shared" si="42"/>
        <v>1235734</v>
      </c>
    </row>
    <row r="279" spans="1:16" outlineLevel="1" x14ac:dyDescent="0.3">
      <c r="A279" s="41" t="str">
        <f t="shared" si="40"/>
        <v>PCV00966</v>
      </c>
      <c r="B279" s="41">
        <f t="shared" si="43"/>
        <v>-31600</v>
      </c>
      <c r="C279" s="149">
        <v>43599</v>
      </c>
      <c r="D279" s="11">
        <f t="shared" si="41"/>
        <v>966</v>
      </c>
      <c r="E279" s="4" t="s">
        <v>127</v>
      </c>
      <c r="F279" s="4" t="s">
        <v>354</v>
      </c>
      <c r="I279" s="26">
        <v>31600</v>
      </c>
      <c r="J279" s="14">
        <f t="shared" si="42"/>
        <v>1204134</v>
      </c>
    </row>
    <row r="280" spans="1:16" outlineLevel="1" x14ac:dyDescent="0.3">
      <c r="A280" s="41" t="str">
        <f t="shared" si="40"/>
        <v>PCV00967</v>
      </c>
      <c r="B280" s="41">
        <f t="shared" si="43"/>
        <v>-150000</v>
      </c>
      <c r="C280" s="149">
        <v>43599</v>
      </c>
      <c r="D280" s="11">
        <f>D279+1</f>
        <v>967</v>
      </c>
      <c r="E280" s="4" t="s">
        <v>66</v>
      </c>
      <c r="F280" s="4" t="s">
        <v>355</v>
      </c>
      <c r="I280" s="26">
        <v>150000</v>
      </c>
      <c r="J280" s="14">
        <f t="shared" si="42"/>
        <v>1054134</v>
      </c>
    </row>
    <row r="281" spans="1:16" s="37" customFormat="1" outlineLevel="1" x14ac:dyDescent="0.3">
      <c r="A281" s="41" t="str">
        <f t="shared" si="40"/>
        <v>PCV00968</v>
      </c>
      <c r="B281" s="41">
        <f t="shared" si="43"/>
        <v>-11000</v>
      </c>
      <c r="C281" s="148">
        <v>43599</v>
      </c>
      <c r="D281" s="36">
        <f t="shared" si="41"/>
        <v>968</v>
      </c>
      <c r="E281" s="37" t="s">
        <v>14</v>
      </c>
      <c r="F281" s="37" t="s">
        <v>356</v>
      </c>
      <c r="H281" s="38"/>
      <c r="I281" s="26">
        <v>11000</v>
      </c>
      <c r="J281" s="39">
        <f t="shared" si="42"/>
        <v>1043134</v>
      </c>
      <c r="K281" s="40"/>
      <c r="L281" s="40"/>
      <c r="M281" s="52"/>
      <c r="N281" s="52"/>
      <c r="O281" s="35"/>
      <c r="P281" s="70"/>
    </row>
    <row r="282" spans="1:16" outlineLevel="1" x14ac:dyDescent="0.3">
      <c r="A282" s="41" t="str">
        <f t="shared" si="40"/>
        <v>PCV00969</v>
      </c>
      <c r="B282" s="41">
        <f t="shared" si="43"/>
        <v>-3000</v>
      </c>
      <c r="C282" s="149">
        <v>43600</v>
      </c>
      <c r="D282" s="11">
        <f t="shared" si="41"/>
        <v>969</v>
      </c>
      <c r="E282" s="4" t="s">
        <v>26</v>
      </c>
      <c r="F282" s="4" t="s">
        <v>357</v>
      </c>
      <c r="I282" s="26">
        <v>3000</v>
      </c>
      <c r="J282" s="14">
        <f t="shared" si="42"/>
        <v>1040134</v>
      </c>
    </row>
    <row r="283" spans="1:16" outlineLevel="1" x14ac:dyDescent="0.3">
      <c r="A283" s="41" t="str">
        <f t="shared" si="40"/>
        <v>PCV00970</v>
      </c>
      <c r="B283" s="41">
        <f t="shared" si="43"/>
        <v>-123000</v>
      </c>
      <c r="C283" s="148">
        <v>43601</v>
      </c>
      <c r="D283" s="36">
        <f t="shared" si="41"/>
        <v>970</v>
      </c>
      <c r="E283" s="37" t="s">
        <v>170</v>
      </c>
      <c r="F283" s="37" t="s">
        <v>358</v>
      </c>
      <c r="G283" s="37"/>
      <c r="H283" s="38"/>
      <c r="I283" s="26">
        <v>123000</v>
      </c>
      <c r="J283" s="14">
        <f t="shared" si="42"/>
        <v>917134</v>
      </c>
      <c r="M283" s="50" t="s">
        <v>359</v>
      </c>
      <c r="N283" s="50">
        <v>102891125</v>
      </c>
      <c r="O283" s="3">
        <v>43601</v>
      </c>
    </row>
    <row r="284" spans="1:16" ht="28.8" outlineLevel="1" x14ac:dyDescent="0.3">
      <c r="A284" s="41" t="str">
        <f t="shared" si="40"/>
        <v>PCV00971</v>
      </c>
      <c r="B284" s="41">
        <f t="shared" si="43"/>
        <v>-30000</v>
      </c>
      <c r="C284" s="148">
        <v>43602</v>
      </c>
      <c r="D284" s="36">
        <f t="shared" si="41"/>
        <v>971</v>
      </c>
      <c r="E284" s="37" t="s">
        <v>66</v>
      </c>
      <c r="F284" s="37" t="s">
        <v>360</v>
      </c>
      <c r="G284" s="37"/>
      <c r="H284" s="38"/>
      <c r="I284" s="26">
        <v>30000</v>
      </c>
      <c r="J284" s="14">
        <f t="shared" si="42"/>
        <v>887134</v>
      </c>
      <c r="K284" s="31" t="s">
        <v>361</v>
      </c>
      <c r="M284" s="50">
        <f>766800-746984</f>
        <v>19816</v>
      </c>
    </row>
    <row r="285" spans="1:16" s="37" customFormat="1" ht="28.8" outlineLevel="1" x14ac:dyDescent="0.3">
      <c r="A285" s="41" t="str">
        <f t="shared" ref="A285:A296" si="44">"PCV00"&amp;D285</f>
        <v>PCV00972</v>
      </c>
      <c r="B285" s="41">
        <f t="shared" ref="B285:B296" si="45">H285-I285</f>
        <v>-174000</v>
      </c>
      <c r="C285" s="148">
        <v>43602</v>
      </c>
      <c r="D285" s="36">
        <f t="shared" si="41"/>
        <v>972</v>
      </c>
      <c r="E285" s="37" t="s">
        <v>66</v>
      </c>
      <c r="F285" s="37" t="s">
        <v>362</v>
      </c>
      <c r="H285" s="38"/>
      <c r="I285" s="26">
        <v>174000</v>
      </c>
      <c r="J285" s="39">
        <f t="shared" si="42"/>
        <v>713134</v>
      </c>
      <c r="K285" s="40" t="s">
        <v>363</v>
      </c>
      <c r="L285" s="40"/>
      <c r="M285" s="52"/>
      <c r="N285" s="52"/>
      <c r="O285" s="35"/>
      <c r="P285" s="70"/>
    </row>
    <row r="286" spans="1:16" outlineLevel="1" x14ac:dyDescent="0.3">
      <c r="A286" s="41" t="str">
        <f t="shared" si="44"/>
        <v>PCV00973</v>
      </c>
      <c r="B286" s="41">
        <f t="shared" si="45"/>
        <v>-20000</v>
      </c>
      <c r="C286" s="149">
        <v>43602</v>
      </c>
      <c r="D286" s="11">
        <f t="shared" si="41"/>
        <v>973</v>
      </c>
      <c r="E286" s="4" t="s">
        <v>26</v>
      </c>
      <c r="F286" s="4" t="s">
        <v>364</v>
      </c>
      <c r="I286" s="26">
        <v>20000</v>
      </c>
      <c r="J286" s="14">
        <f t="shared" si="42"/>
        <v>693134</v>
      </c>
    </row>
    <row r="287" spans="1:16" outlineLevel="1" x14ac:dyDescent="0.3">
      <c r="A287" s="41" t="str">
        <f t="shared" si="44"/>
        <v>PCV00974</v>
      </c>
      <c r="B287" s="41">
        <f t="shared" si="45"/>
        <v>-84000</v>
      </c>
      <c r="C287" s="149">
        <v>43602</v>
      </c>
      <c r="D287" s="11">
        <f t="shared" si="41"/>
        <v>974</v>
      </c>
      <c r="E287" s="6" t="s">
        <v>29</v>
      </c>
      <c r="F287" s="4" t="s">
        <v>365</v>
      </c>
      <c r="I287" s="26">
        <v>84000</v>
      </c>
      <c r="J287" s="14">
        <f t="shared" si="42"/>
        <v>609134</v>
      </c>
    </row>
    <row r="288" spans="1:16" outlineLevel="1" x14ac:dyDescent="0.3">
      <c r="B288" s="41">
        <f t="shared" si="45"/>
        <v>2559200</v>
      </c>
      <c r="C288" s="149">
        <v>43602</v>
      </c>
      <c r="E288" s="4" t="s">
        <v>366</v>
      </c>
      <c r="F288" s="4" t="s">
        <v>367</v>
      </c>
      <c r="H288" s="45">
        <v>2559200</v>
      </c>
      <c r="I288" s="26"/>
      <c r="J288" s="14">
        <f t="shared" si="42"/>
        <v>3168334</v>
      </c>
    </row>
    <row r="289" spans="1:16" outlineLevel="1" x14ac:dyDescent="0.3">
      <c r="A289" s="41" t="str">
        <f t="shared" si="44"/>
        <v>PCV00975</v>
      </c>
      <c r="B289" s="41">
        <f t="shared" si="45"/>
        <v>-15000</v>
      </c>
      <c r="C289" s="149">
        <v>43605</v>
      </c>
      <c r="D289" s="11">
        <f>D287+1</f>
        <v>975</v>
      </c>
      <c r="E289" s="4" t="s">
        <v>127</v>
      </c>
      <c r="F289" s="4" t="s">
        <v>354</v>
      </c>
      <c r="I289" s="26">
        <v>15000</v>
      </c>
      <c r="J289" s="14">
        <f t="shared" si="42"/>
        <v>3153334</v>
      </c>
    </row>
    <row r="290" spans="1:16" outlineLevel="1" x14ac:dyDescent="0.3">
      <c r="A290" s="41" t="str">
        <f t="shared" si="44"/>
        <v>PCV00976</v>
      </c>
      <c r="B290" s="41">
        <f t="shared" si="45"/>
        <v>-96000</v>
      </c>
      <c r="C290" s="149">
        <v>43605</v>
      </c>
      <c r="D290" s="11">
        <f t="shared" si="41"/>
        <v>976</v>
      </c>
      <c r="E290" s="4" t="s">
        <v>368</v>
      </c>
      <c r="F290" s="4" t="s">
        <v>369</v>
      </c>
      <c r="I290" s="26">
        <v>96000</v>
      </c>
      <c r="J290" s="14">
        <f t="shared" si="42"/>
        <v>3057334</v>
      </c>
      <c r="M290" s="50" t="s">
        <v>370</v>
      </c>
      <c r="N290" s="50">
        <v>102788398</v>
      </c>
      <c r="O290" s="3">
        <v>43605</v>
      </c>
    </row>
    <row r="291" spans="1:16" outlineLevel="1" x14ac:dyDescent="0.3">
      <c r="A291" s="41" t="str">
        <f t="shared" si="44"/>
        <v>PCV00977</v>
      </c>
      <c r="B291" s="41">
        <f t="shared" si="45"/>
        <v>-13808</v>
      </c>
      <c r="C291" s="149">
        <v>43605</v>
      </c>
      <c r="D291" s="11">
        <f t="shared" si="41"/>
        <v>977</v>
      </c>
      <c r="E291" s="4" t="s">
        <v>226</v>
      </c>
      <c r="F291" s="4" t="s">
        <v>227</v>
      </c>
      <c r="I291" s="26">
        <v>13808</v>
      </c>
      <c r="J291" s="14">
        <f t="shared" si="42"/>
        <v>3043526</v>
      </c>
    </row>
    <row r="292" spans="1:16" outlineLevel="1" x14ac:dyDescent="0.3">
      <c r="A292" s="41" t="str">
        <f t="shared" si="44"/>
        <v>PCV00978</v>
      </c>
      <c r="B292" s="41">
        <f t="shared" si="45"/>
        <v>-21000</v>
      </c>
      <c r="C292" s="149">
        <v>43605</v>
      </c>
      <c r="D292" s="11">
        <f t="shared" si="41"/>
        <v>978</v>
      </c>
      <c r="E292" s="4" t="s">
        <v>56</v>
      </c>
      <c r="F292" s="4" t="s">
        <v>371</v>
      </c>
      <c r="I292" s="26">
        <v>21000</v>
      </c>
      <c r="J292" s="14">
        <f t="shared" si="42"/>
        <v>3022526</v>
      </c>
    </row>
    <row r="293" spans="1:16" outlineLevel="1" x14ac:dyDescent="0.3">
      <c r="A293" s="41" t="str">
        <f t="shared" si="44"/>
        <v>PCV00979</v>
      </c>
      <c r="B293" s="41">
        <f t="shared" si="45"/>
        <v>-18000</v>
      </c>
      <c r="C293" s="149">
        <v>43605</v>
      </c>
      <c r="D293" s="11">
        <f t="shared" si="41"/>
        <v>979</v>
      </c>
      <c r="E293" s="4" t="s">
        <v>226</v>
      </c>
      <c r="F293" s="4" t="s">
        <v>372</v>
      </c>
      <c r="I293" s="26">
        <v>18000</v>
      </c>
      <c r="J293" s="14">
        <f t="shared" si="42"/>
        <v>3004526</v>
      </c>
    </row>
    <row r="294" spans="1:16" outlineLevel="1" x14ac:dyDescent="0.3">
      <c r="A294" s="41" t="str">
        <f t="shared" si="44"/>
        <v>PCV00980</v>
      </c>
      <c r="B294" s="41">
        <f t="shared" si="45"/>
        <v>-15000</v>
      </c>
      <c r="C294" s="149">
        <v>43599</v>
      </c>
      <c r="D294" s="11">
        <f t="shared" si="41"/>
        <v>980</v>
      </c>
      <c r="E294" s="4" t="s">
        <v>178</v>
      </c>
      <c r="F294" s="4" t="s">
        <v>373</v>
      </c>
      <c r="I294" s="26">
        <v>15000</v>
      </c>
      <c r="J294" s="14">
        <f t="shared" si="42"/>
        <v>2989526</v>
      </c>
    </row>
    <row r="295" spans="1:16" outlineLevel="1" x14ac:dyDescent="0.3">
      <c r="A295" s="41" t="str">
        <f t="shared" si="44"/>
        <v>PCV00981</v>
      </c>
      <c r="B295" s="41">
        <f t="shared" si="45"/>
        <v>-247000</v>
      </c>
      <c r="C295" s="149">
        <v>43602</v>
      </c>
      <c r="D295" s="11">
        <f t="shared" si="41"/>
        <v>981</v>
      </c>
      <c r="E295" s="4" t="s">
        <v>180</v>
      </c>
      <c r="F295" s="4" t="s">
        <v>374</v>
      </c>
      <c r="I295" s="26">
        <v>247000</v>
      </c>
      <c r="J295" s="14">
        <f t="shared" si="42"/>
        <v>2742526</v>
      </c>
    </row>
    <row r="296" spans="1:16" outlineLevel="1" x14ac:dyDescent="0.3">
      <c r="A296" s="41" t="str">
        <f t="shared" si="44"/>
        <v>PCV00982</v>
      </c>
      <c r="B296" s="41">
        <f t="shared" si="45"/>
        <v>-62000</v>
      </c>
      <c r="C296" s="149">
        <v>43602</v>
      </c>
      <c r="D296" s="11">
        <f t="shared" si="41"/>
        <v>982</v>
      </c>
      <c r="E296" s="4" t="s">
        <v>14</v>
      </c>
      <c r="F296" s="4" t="s">
        <v>375</v>
      </c>
      <c r="I296" s="26">
        <v>62000</v>
      </c>
      <c r="J296" s="14">
        <f t="shared" si="42"/>
        <v>2680526</v>
      </c>
    </row>
    <row r="297" spans="1:16" outlineLevel="1" x14ac:dyDescent="0.3">
      <c r="A297" s="41" t="str">
        <f t="shared" ref="A297:A301" si="46">"PCV00"&amp;D297</f>
        <v>PCV00983</v>
      </c>
      <c r="B297" s="41">
        <f t="shared" ref="B297:B301" si="47">H297-I297</f>
        <v>-22200</v>
      </c>
      <c r="C297" s="149">
        <v>43606</v>
      </c>
      <c r="D297" s="11">
        <f>+D296+1</f>
        <v>983</v>
      </c>
      <c r="E297" s="4" t="s">
        <v>127</v>
      </c>
      <c r="F297" s="4" t="s">
        <v>376</v>
      </c>
      <c r="I297" s="26">
        <v>22200</v>
      </c>
      <c r="J297" s="14">
        <f t="shared" si="42"/>
        <v>2658326</v>
      </c>
    </row>
    <row r="298" spans="1:16" outlineLevel="1" x14ac:dyDescent="0.3">
      <c r="A298" s="41" t="str">
        <f t="shared" si="46"/>
        <v>PCV00984</v>
      </c>
      <c r="B298" s="41">
        <f t="shared" si="47"/>
        <v>-12500</v>
      </c>
      <c r="C298" s="149">
        <v>43605</v>
      </c>
      <c r="D298" s="11">
        <f t="shared" ref="D298:D311" si="48">+D297+1</f>
        <v>984</v>
      </c>
      <c r="E298" s="4" t="s">
        <v>178</v>
      </c>
      <c r="F298" s="4" t="s">
        <v>377</v>
      </c>
      <c r="I298" s="26">
        <v>12500</v>
      </c>
      <c r="J298" s="14">
        <f t="shared" si="42"/>
        <v>2645826</v>
      </c>
    </row>
    <row r="299" spans="1:16" outlineLevel="1" x14ac:dyDescent="0.3">
      <c r="A299" s="41" t="str">
        <f t="shared" si="46"/>
        <v>PCV00985</v>
      </c>
      <c r="B299" s="41">
        <f t="shared" si="47"/>
        <v>-15000</v>
      </c>
      <c r="C299" s="149">
        <v>43606</v>
      </c>
      <c r="D299" s="11">
        <f t="shared" si="48"/>
        <v>985</v>
      </c>
      <c r="E299" s="4" t="s">
        <v>226</v>
      </c>
      <c r="F299" s="4" t="s">
        <v>227</v>
      </c>
      <c r="I299" s="26">
        <v>15000</v>
      </c>
      <c r="J299" s="14">
        <f t="shared" si="42"/>
        <v>2630826</v>
      </c>
    </row>
    <row r="300" spans="1:16" outlineLevel="1" x14ac:dyDescent="0.3">
      <c r="A300" s="41" t="str">
        <f t="shared" si="46"/>
        <v>PCV00986</v>
      </c>
      <c r="B300" s="41">
        <f t="shared" si="47"/>
        <v>-40000</v>
      </c>
      <c r="C300" s="149">
        <v>43606</v>
      </c>
      <c r="D300" s="11">
        <f t="shared" si="48"/>
        <v>986</v>
      </c>
      <c r="E300" s="4" t="s">
        <v>226</v>
      </c>
      <c r="F300" s="4" t="s">
        <v>378</v>
      </c>
      <c r="I300" s="26">
        <v>40000</v>
      </c>
      <c r="J300" s="14">
        <f t="shared" si="42"/>
        <v>2590826</v>
      </c>
    </row>
    <row r="301" spans="1:16" s="37" customFormat="1" outlineLevel="1" x14ac:dyDescent="0.3">
      <c r="A301" s="41" t="str">
        <f t="shared" si="46"/>
        <v>PCV00987</v>
      </c>
      <c r="B301" s="41">
        <f t="shared" si="47"/>
        <v>-1100000</v>
      </c>
      <c r="C301" s="148">
        <v>43605</v>
      </c>
      <c r="D301" s="36">
        <f t="shared" si="48"/>
        <v>987</v>
      </c>
      <c r="E301" s="37" t="s">
        <v>127</v>
      </c>
      <c r="F301" s="37" t="s">
        <v>379</v>
      </c>
      <c r="H301" s="38"/>
      <c r="I301" s="26">
        <v>1100000</v>
      </c>
      <c r="J301" s="14">
        <f t="shared" si="42"/>
        <v>1490826</v>
      </c>
      <c r="K301" s="40"/>
      <c r="L301" s="40"/>
      <c r="M301" s="52"/>
      <c r="N301" s="52"/>
      <c r="O301" s="35"/>
      <c r="P301" s="70"/>
    </row>
    <row r="302" spans="1:16" outlineLevel="1" x14ac:dyDescent="0.3">
      <c r="A302" s="41" t="str">
        <f t="shared" ref="A302:A314" si="49">"PCV00"&amp;D302</f>
        <v>PCV00988</v>
      </c>
      <c r="B302" s="41">
        <f t="shared" ref="B302:B315" si="50">H302-I302</f>
        <v>-154450</v>
      </c>
      <c r="C302" s="149">
        <v>43605</v>
      </c>
      <c r="D302" s="11">
        <f t="shared" si="48"/>
        <v>988</v>
      </c>
      <c r="E302" s="4" t="s">
        <v>127</v>
      </c>
      <c r="F302" s="4" t="s">
        <v>380</v>
      </c>
      <c r="I302" s="26">
        <v>154450</v>
      </c>
      <c r="J302" s="14">
        <f t="shared" si="42"/>
        <v>1336376</v>
      </c>
    </row>
    <row r="303" spans="1:16" outlineLevel="1" x14ac:dyDescent="0.3">
      <c r="A303" s="41" t="str">
        <f t="shared" si="49"/>
        <v>PCV00989</v>
      </c>
      <c r="B303" s="41">
        <f t="shared" si="50"/>
        <v>-15000</v>
      </c>
      <c r="C303" s="149">
        <v>43606</v>
      </c>
      <c r="D303" s="11">
        <f t="shared" si="48"/>
        <v>989</v>
      </c>
      <c r="E303" s="4" t="s">
        <v>66</v>
      </c>
      <c r="F303" s="4" t="s">
        <v>381</v>
      </c>
      <c r="I303" s="26">
        <v>15000</v>
      </c>
      <c r="J303" s="14">
        <f t="shared" si="42"/>
        <v>1321376</v>
      </c>
      <c r="O303" s="56"/>
    </row>
    <row r="304" spans="1:16" outlineLevel="1" x14ac:dyDescent="0.3">
      <c r="A304" s="41" t="str">
        <f t="shared" si="49"/>
        <v>PCV00990</v>
      </c>
      <c r="B304" s="41">
        <f t="shared" si="50"/>
        <v>-50000</v>
      </c>
      <c r="C304" s="149">
        <v>43606</v>
      </c>
      <c r="D304" s="11">
        <f t="shared" si="48"/>
        <v>990</v>
      </c>
      <c r="E304" s="4" t="s">
        <v>26</v>
      </c>
      <c r="F304" s="4" t="s">
        <v>382</v>
      </c>
      <c r="I304" s="26">
        <v>50000</v>
      </c>
      <c r="J304" s="14">
        <f t="shared" si="42"/>
        <v>1271376</v>
      </c>
      <c r="O304" s="56"/>
    </row>
    <row r="305" spans="1:16" outlineLevel="1" x14ac:dyDescent="0.3">
      <c r="A305" s="41" t="str">
        <f t="shared" si="49"/>
        <v>PCV00991</v>
      </c>
      <c r="B305" s="41">
        <f t="shared" si="50"/>
        <v>-360000</v>
      </c>
      <c r="C305" s="149">
        <v>43606</v>
      </c>
      <c r="D305" s="11">
        <f t="shared" si="48"/>
        <v>991</v>
      </c>
      <c r="E305" s="4" t="s">
        <v>44</v>
      </c>
      <c r="F305" s="4" t="s">
        <v>383</v>
      </c>
      <c r="I305" s="26">
        <v>360000</v>
      </c>
      <c r="J305" s="14">
        <f t="shared" si="42"/>
        <v>911376</v>
      </c>
      <c r="O305" s="56"/>
    </row>
    <row r="306" spans="1:16" outlineLevel="1" x14ac:dyDescent="0.3">
      <c r="A306" s="41" t="str">
        <f t="shared" si="49"/>
        <v>PCV00992</v>
      </c>
      <c r="B306" s="41">
        <f t="shared" si="50"/>
        <v>-30000</v>
      </c>
      <c r="C306" s="149">
        <v>43607</v>
      </c>
      <c r="D306" s="11">
        <f t="shared" si="48"/>
        <v>992</v>
      </c>
      <c r="E306" s="4" t="s">
        <v>14</v>
      </c>
      <c r="F306" s="4" t="s">
        <v>384</v>
      </c>
      <c r="I306" s="26">
        <v>30000</v>
      </c>
      <c r="J306" s="14">
        <f t="shared" si="42"/>
        <v>881376</v>
      </c>
      <c r="O306" s="57"/>
    </row>
    <row r="307" spans="1:16" outlineLevel="1" x14ac:dyDescent="0.3">
      <c r="A307" s="41" t="str">
        <f t="shared" si="49"/>
        <v>PCV00993</v>
      </c>
      <c r="B307" s="41">
        <f t="shared" si="50"/>
        <v>-43100</v>
      </c>
      <c r="C307" s="149">
        <v>43607</v>
      </c>
      <c r="D307" s="11">
        <f t="shared" si="48"/>
        <v>993</v>
      </c>
      <c r="E307" s="4" t="s">
        <v>14</v>
      </c>
      <c r="F307" s="4" t="s">
        <v>385</v>
      </c>
      <c r="I307" s="26">
        <v>43100</v>
      </c>
      <c r="J307" s="14">
        <f t="shared" si="42"/>
        <v>838276</v>
      </c>
    </row>
    <row r="308" spans="1:16" outlineLevel="1" x14ac:dyDescent="0.3">
      <c r="A308" s="41" t="str">
        <f t="shared" si="49"/>
        <v>PCV00994</v>
      </c>
      <c r="B308" s="41">
        <f t="shared" si="50"/>
        <v>-4500</v>
      </c>
      <c r="C308" s="149">
        <v>43607</v>
      </c>
      <c r="D308" s="11">
        <f t="shared" si="48"/>
        <v>994</v>
      </c>
      <c r="E308" s="4" t="s">
        <v>386</v>
      </c>
      <c r="F308" s="4" t="s">
        <v>387</v>
      </c>
      <c r="I308" s="26">
        <v>4500</v>
      </c>
      <c r="J308" s="14">
        <f t="shared" si="42"/>
        <v>833776</v>
      </c>
    </row>
    <row r="309" spans="1:16" s="37" customFormat="1" outlineLevel="1" x14ac:dyDescent="0.3">
      <c r="A309" s="41" t="str">
        <f t="shared" si="49"/>
        <v>PCV00995</v>
      </c>
      <c r="B309" s="41">
        <f t="shared" si="50"/>
        <v>-20000</v>
      </c>
      <c r="C309" s="148">
        <v>43607</v>
      </c>
      <c r="D309" s="36">
        <f t="shared" si="48"/>
        <v>995</v>
      </c>
      <c r="E309" s="37" t="s">
        <v>66</v>
      </c>
      <c r="F309" s="37" t="s">
        <v>388</v>
      </c>
      <c r="H309" s="38"/>
      <c r="I309" s="26">
        <v>20000</v>
      </c>
      <c r="J309" s="14">
        <f t="shared" si="42"/>
        <v>813776</v>
      </c>
      <c r="K309" s="40"/>
      <c r="L309" s="40"/>
      <c r="M309" s="52"/>
      <c r="N309" s="52"/>
      <c r="O309" s="35"/>
      <c r="P309" s="70"/>
    </row>
    <row r="310" spans="1:16" outlineLevel="1" x14ac:dyDescent="0.3">
      <c r="A310" s="41" t="str">
        <f t="shared" si="49"/>
        <v>PCV00996</v>
      </c>
      <c r="B310" s="41">
        <f t="shared" si="50"/>
        <v>-540000</v>
      </c>
      <c r="C310" s="149">
        <v>43607</v>
      </c>
      <c r="D310" s="11">
        <f t="shared" si="48"/>
        <v>996</v>
      </c>
      <c r="E310" s="4" t="s">
        <v>226</v>
      </c>
      <c r="F310" s="4" t="s">
        <v>389</v>
      </c>
      <c r="I310" s="26">
        <v>540000</v>
      </c>
      <c r="J310" s="14">
        <f t="shared" si="42"/>
        <v>273776</v>
      </c>
    </row>
    <row r="311" spans="1:16" s="37" customFormat="1" outlineLevel="1" x14ac:dyDescent="0.3">
      <c r="A311" s="41" t="str">
        <f t="shared" si="49"/>
        <v>PCV00997</v>
      </c>
      <c r="B311" s="41">
        <f t="shared" si="50"/>
        <v>-31000</v>
      </c>
      <c r="C311" s="148">
        <v>43608</v>
      </c>
      <c r="D311" s="36">
        <f t="shared" si="48"/>
        <v>997</v>
      </c>
      <c r="E311" s="37" t="s">
        <v>127</v>
      </c>
      <c r="F311" s="37" t="s">
        <v>390</v>
      </c>
      <c r="H311" s="38"/>
      <c r="I311" s="26">
        <v>31000</v>
      </c>
      <c r="J311" s="14">
        <f t="shared" si="42"/>
        <v>242776</v>
      </c>
      <c r="K311" s="40"/>
      <c r="L311" s="40"/>
      <c r="M311" s="52"/>
      <c r="N311" s="52"/>
      <c r="O311" s="35"/>
      <c r="P311" s="70"/>
    </row>
    <row r="312" spans="1:16" outlineLevel="1" x14ac:dyDescent="0.3">
      <c r="A312" s="41" t="str">
        <f t="shared" si="49"/>
        <v>PCV00998</v>
      </c>
      <c r="B312" s="41">
        <f t="shared" si="50"/>
        <v>-5000</v>
      </c>
      <c r="C312" s="149">
        <v>43608</v>
      </c>
      <c r="D312" s="11">
        <f>D311+1</f>
        <v>998</v>
      </c>
      <c r="E312" s="4" t="s">
        <v>180</v>
      </c>
      <c r="F312" s="4" t="s">
        <v>391</v>
      </c>
      <c r="I312" s="26">
        <v>5000</v>
      </c>
      <c r="J312" s="14">
        <f t="shared" si="42"/>
        <v>237776</v>
      </c>
    </row>
    <row r="313" spans="1:16" outlineLevel="1" x14ac:dyDescent="0.3">
      <c r="A313" s="41" t="str">
        <f t="shared" si="49"/>
        <v>PCV00</v>
      </c>
      <c r="B313" s="41">
        <f t="shared" si="50"/>
        <v>120000</v>
      </c>
      <c r="C313" s="149">
        <v>43608</v>
      </c>
      <c r="E313" s="4" t="s">
        <v>14</v>
      </c>
      <c r="F313" s="4" t="s">
        <v>392</v>
      </c>
      <c r="H313" s="45">
        <v>120000</v>
      </c>
      <c r="J313" s="14">
        <f t="shared" si="42"/>
        <v>357776</v>
      </c>
    </row>
    <row r="314" spans="1:16" outlineLevel="1" x14ac:dyDescent="0.3">
      <c r="A314" s="41" t="str">
        <f t="shared" si="49"/>
        <v>PCV00999</v>
      </c>
      <c r="B314" s="41">
        <f t="shared" si="50"/>
        <v>-251100</v>
      </c>
      <c r="C314" s="149">
        <v>43608</v>
      </c>
      <c r="D314" s="11">
        <f>D312+1</f>
        <v>999</v>
      </c>
      <c r="E314" s="4" t="s">
        <v>180</v>
      </c>
      <c r="F314" s="4" t="s">
        <v>393</v>
      </c>
      <c r="I314" s="26">
        <v>251100</v>
      </c>
      <c r="J314" s="14">
        <f t="shared" si="42"/>
        <v>106676</v>
      </c>
    </row>
    <row r="315" spans="1:16" s="37" customFormat="1" outlineLevel="1" x14ac:dyDescent="0.3">
      <c r="A315" s="41" t="str">
        <f>"PCV0"&amp;D315</f>
        <v>PCV01000</v>
      </c>
      <c r="B315" s="41">
        <f t="shared" si="50"/>
        <v>-5500</v>
      </c>
      <c r="C315" s="148">
        <v>43608</v>
      </c>
      <c r="D315" s="36">
        <f>D314+1</f>
        <v>1000</v>
      </c>
      <c r="E315" s="37" t="s">
        <v>394</v>
      </c>
      <c r="F315" s="37" t="s">
        <v>395</v>
      </c>
      <c r="H315" s="38"/>
      <c r="I315" s="26">
        <v>5500</v>
      </c>
      <c r="J315" s="39">
        <f t="shared" si="42"/>
        <v>101176</v>
      </c>
      <c r="K315" s="40"/>
      <c r="L315" s="40"/>
      <c r="M315" s="52" t="s">
        <v>396</v>
      </c>
      <c r="N315" s="52">
        <v>10228526</v>
      </c>
      <c r="O315" s="35">
        <v>43621</v>
      </c>
      <c r="P315" s="70"/>
    </row>
    <row r="316" spans="1:16" outlineLevel="1" x14ac:dyDescent="0.3">
      <c r="A316" s="41" t="str">
        <f t="shared" ref="A316:A326" si="51">"PCV0"&amp;D316</f>
        <v>PCV01001</v>
      </c>
      <c r="B316" s="41">
        <f t="shared" ref="B316:B327" si="52">H316-I316</f>
        <v>-20000</v>
      </c>
      <c r="C316" s="149">
        <v>43608</v>
      </c>
      <c r="D316" s="11">
        <f>D315+1</f>
        <v>1001</v>
      </c>
      <c r="E316" s="4" t="s">
        <v>328</v>
      </c>
      <c r="F316" s="4" t="s">
        <v>397</v>
      </c>
      <c r="I316" s="26">
        <v>20000</v>
      </c>
      <c r="J316" s="14">
        <f t="shared" si="42"/>
        <v>81176</v>
      </c>
    </row>
    <row r="317" spans="1:16" outlineLevel="1" x14ac:dyDescent="0.3">
      <c r="A317" s="41" t="str">
        <f t="shared" si="51"/>
        <v>PCV0</v>
      </c>
      <c r="B317" s="41">
        <f t="shared" si="52"/>
        <v>1500000</v>
      </c>
      <c r="C317" s="149">
        <v>43609</v>
      </c>
      <c r="E317" s="4" t="s">
        <v>114</v>
      </c>
      <c r="F317" s="4" t="s">
        <v>398</v>
      </c>
      <c r="H317" s="45">
        <v>1500000</v>
      </c>
      <c r="J317" s="14">
        <f t="shared" si="42"/>
        <v>1581176</v>
      </c>
    </row>
    <row r="318" spans="1:16" outlineLevel="1" x14ac:dyDescent="0.3">
      <c r="A318" s="41" t="str">
        <f t="shared" si="51"/>
        <v>PCV01002</v>
      </c>
      <c r="B318" s="41">
        <f t="shared" si="52"/>
        <v>-20000</v>
      </c>
      <c r="C318" s="149">
        <v>43609</v>
      </c>
      <c r="D318" s="11">
        <f>D316+1</f>
        <v>1002</v>
      </c>
      <c r="E318" s="4" t="s">
        <v>114</v>
      </c>
      <c r="F318" s="4" t="s">
        <v>399</v>
      </c>
      <c r="I318" s="26">
        <v>20000</v>
      </c>
      <c r="J318" s="14">
        <f t="shared" si="42"/>
        <v>1561176</v>
      </c>
    </row>
    <row r="319" spans="1:16" outlineLevel="1" x14ac:dyDescent="0.3">
      <c r="A319" s="41" t="str">
        <f t="shared" si="51"/>
        <v>PCV01003</v>
      </c>
      <c r="B319" s="41">
        <f t="shared" si="52"/>
        <v>-10000</v>
      </c>
      <c r="C319" s="149">
        <v>43609</v>
      </c>
      <c r="D319" s="11">
        <f>D318+1</f>
        <v>1003</v>
      </c>
      <c r="E319" s="4" t="s">
        <v>178</v>
      </c>
      <c r="F319" s="4" t="s">
        <v>400</v>
      </c>
      <c r="I319" s="26">
        <v>10000</v>
      </c>
      <c r="J319" s="14">
        <f t="shared" si="42"/>
        <v>1551176</v>
      </c>
    </row>
    <row r="320" spans="1:16" outlineLevel="1" x14ac:dyDescent="0.3">
      <c r="A320" s="41" t="str">
        <f t="shared" si="51"/>
        <v>PCV01004</v>
      </c>
      <c r="B320" s="41">
        <f t="shared" si="52"/>
        <v>-15000</v>
      </c>
      <c r="C320" s="149">
        <v>43609</v>
      </c>
      <c r="D320" s="11">
        <f>D319+1</f>
        <v>1004</v>
      </c>
      <c r="E320" s="4" t="s">
        <v>66</v>
      </c>
      <c r="F320" s="4" t="s">
        <v>401</v>
      </c>
      <c r="I320" s="26">
        <v>15000</v>
      </c>
      <c r="J320" s="14">
        <f t="shared" si="42"/>
        <v>1536176</v>
      </c>
    </row>
    <row r="321" spans="1:16" outlineLevel="1" x14ac:dyDescent="0.3">
      <c r="A321" s="41" t="str">
        <f t="shared" si="51"/>
        <v>PCV01005</v>
      </c>
      <c r="B321" s="41">
        <f t="shared" si="52"/>
        <v>-200000</v>
      </c>
      <c r="C321" s="149">
        <v>43609</v>
      </c>
      <c r="D321" s="11">
        <f>D320+1</f>
        <v>1005</v>
      </c>
      <c r="E321" s="4" t="s">
        <v>402</v>
      </c>
      <c r="F321" s="4" t="s">
        <v>403</v>
      </c>
      <c r="I321" s="26">
        <v>200000</v>
      </c>
      <c r="J321" s="14">
        <f t="shared" si="42"/>
        <v>1336176</v>
      </c>
    </row>
    <row r="322" spans="1:16" outlineLevel="1" x14ac:dyDescent="0.3">
      <c r="A322" s="41" t="str">
        <f t="shared" si="51"/>
        <v>PCV01006</v>
      </c>
      <c r="B322" s="41">
        <f t="shared" si="52"/>
        <v>-135000</v>
      </c>
      <c r="C322" s="149">
        <v>43609</v>
      </c>
      <c r="D322" s="11">
        <f t="shared" ref="D322:D385" si="53">D321+1</f>
        <v>1006</v>
      </c>
      <c r="E322" s="4" t="s">
        <v>26</v>
      </c>
      <c r="F322" s="4" t="s">
        <v>404</v>
      </c>
      <c r="I322" s="26">
        <v>135000</v>
      </c>
      <c r="J322" s="14">
        <f t="shared" si="42"/>
        <v>1201176</v>
      </c>
    </row>
    <row r="323" spans="1:16" outlineLevel="1" x14ac:dyDescent="0.3">
      <c r="A323" s="41" t="str">
        <f t="shared" si="51"/>
        <v>PCV01007</v>
      </c>
      <c r="B323" s="41">
        <f t="shared" si="52"/>
        <v>-30000</v>
      </c>
      <c r="C323" s="149">
        <v>43610</v>
      </c>
      <c r="D323" s="11">
        <f t="shared" si="53"/>
        <v>1007</v>
      </c>
      <c r="E323" s="4" t="s">
        <v>405</v>
      </c>
      <c r="F323" s="4" t="s">
        <v>406</v>
      </c>
      <c r="I323" s="26">
        <v>30000</v>
      </c>
      <c r="J323" s="14">
        <f t="shared" si="42"/>
        <v>1171176</v>
      </c>
      <c r="M323" s="50" t="s">
        <v>407</v>
      </c>
      <c r="N323" s="50">
        <v>108173992</v>
      </c>
      <c r="O323" s="3">
        <v>43609</v>
      </c>
    </row>
    <row r="324" spans="1:16" outlineLevel="1" x14ac:dyDescent="0.3">
      <c r="A324" s="41" t="str">
        <f t="shared" si="51"/>
        <v>PCV01008</v>
      </c>
      <c r="B324" s="41">
        <f t="shared" si="52"/>
        <v>-55200</v>
      </c>
      <c r="C324" s="149">
        <v>43612</v>
      </c>
      <c r="D324" s="11">
        <f t="shared" si="53"/>
        <v>1008</v>
      </c>
      <c r="E324" s="4" t="s">
        <v>127</v>
      </c>
      <c r="F324" s="4" t="s">
        <v>408</v>
      </c>
      <c r="I324" s="26">
        <v>55200</v>
      </c>
      <c r="J324" s="14">
        <f t="shared" si="42"/>
        <v>1115976</v>
      </c>
    </row>
    <row r="325" spans="1:16" outlineLevel="1" x14ac:dyDescent="0.3">
      <c r="A325" s="41" t="str">
        <f t="shared" si="51"/>
        <v>PCV01009</v>
      </c>
      <c r="B325" s="41">
        <f t="shared" si="52"/>
        <v>-10000</v>
      </c>
      <c r="C325" s="149">
        <v>43612</v>
      </c>
      <c r="D325" s="11">
        <f t="shared" si="53"/>
        <v>1009</v>
      </c>
      <c r="E325" s="4" t="s">
        <v>14</v>
      </c>
      <c r="F325" s="4" t="s">
        <v>409</v>
      </c>
      <c r="I325" s="26">
        <v>10000</v>
      </c>
      <c r="J325" s="14">
        <f t="shared" si="42"/>
        <v>1105976</v>
      </c>
    </row>
    <row r="326" spans="1:16" outlineLevel="1" x14ac:dyDescent="0.3">
      <c r="A326" s="41" t="str">
        <f t="shared" si="51"/>
        <v>PCV01010</v>
      </c>
      <c r="B326" s="41">
        <f t="shared" si="52"/>
        <v>-25000</v>
      </c>
      <c r="C326" s="149">
        <v>43612</v>
      </c>
      <c r="D326" s="11">
        <f t="shared" si="53"/>
        <v>1010</v>
      </c>
      <c r="E326" s="4" t="s">
        <v>14</v>
      </c>
      <c r="F326" s="4" t="s">
        <v>410</v>
      </c>
      <c r="I326" s="26">
        <v>25000</v>
      </c>
      <c r="J326" s="14">
        <f t="shared" si="42"/>
        <v>1080976</v>
      </c>
    </row>
    <row r="327" spans="1:16" s="37" customFormat="1" outlineLevel="1" x14ac:dyDescent="0.3">
      <c r="A327" s="41" t="str">
        <f>"PCV0"&amp;D327</f>
        <v>PCV01011</v>
      </c>
      <c r="B327" s="41">
        <f t="shared" si="52"/>
        <v>-126000</v>
      </c>
      <c r="C327" s="148">
        <v>43612</v>
      </c>
      <c r="D327" s="36">
        <f t="shared" si="53"/>
        <v>1011</v>
      </c>
      <c r="E327" s="37" t="s">
        <v>26</v>
      </c>
      <c r="F327" s="37" t="s">
        <v>411</v>
      </c>
      <c r="H327" s="38"/>
      <c r="I327" s="26">
        <v>126000</v>
      </c>
      <c r="J327" s="39">
        <f t="shared" si="42"/>
        <v>954976</v>
      </c>
      <c r="K327" s="40" t="s">
        <v>412</v>
      </c>
      <c r="L327" s="40"/>
      <c r="M327" s="52"/>
      <c r="N327" s="52"/>
      <c r="O327" s="35"/>
      <c r="P327" s="70"/>
    </row>
    <row r="328" spans="1:16" outlineLevel="1" x14ac:dyDescent="0.3">
      <c r="A328" s="41" t="str">
        <f t="shared" ref="A328:A332" si="54">"PCV0"&amp;D328</f>
        <v>PCV01012</v>
      </c>
      <c r="B328" s="41">
        <f t="shared" ref="B328:B332" si="55">H328-I328</f>
        <v>-22500</v>
      </c>
      <c r="C328" s="149">
        <v>43612</v>
      </c>
      <c r="D328" s="11">
        <f t="shared" si="53"/>
        <v>1012</v>
      </c>
      <c r="E328" s="6" t="s">
        <v>29</v>
      </c>
      <c r="F328" s="4" t="s">
        <v>413</v>
      </c>
      <c r="I328" s="26">
        <v>22500</v>
      </c>
      <c r="J328" s="14">
        <f t="shared" si="42"/>
        <v>932476</v>
      </c>
    </row>
    <row r="329" spans="1:16" outlineLevel="1" x14ac:dyDescent="0.3">
      <c r="A329" s="41" t="str">
        <f t="shared" si="54"/>
        <v>PCV01013</v>
      </c>
      <c r="B329" s="41">
        <f t="shared" si="55"/>
        <v>-190400</v>
      </c>
      <c r="C329" s="149">
        <v>43613</v>
      </c>
      <c r="D329" s="11">
        <f t="shared" si="53"/>
        <v>1013</v>
      </c>
      <c r="E329" s="4" t="s">
        <v>127</v>
      </c>
      <c r="F329" s="4" t="s">
        <v>414</v>
      </c>
      <c r="I329" s="26">
        <v>190400</v>
      </c>
      <c r="J329" s="14">
        <f t="shared" si="42"/>
        <v>742076</v>
      </c>
    </row>
    <row r="330" spans="1:16" outlineLevel="1" x14ac:dyDescent="0.3">
      <c r="A330" s="41" t="str">
        <f t="shared" si="54"/>
        <v>PCV01014</v>
      </c>
      <c r="B330" s="41">
        <f t="shared" si="55"/>
        <v>-81000</v>
      </c>
      <c r="C330" s="149">
        <v>43613</v>
      </c>
      <c r="D330" s="11">
        <f t="shared" si="53"/>
        <v>1014</v>
      </c>
      <c r="E330" s="4" t="s">
        <v>386</v>
      </c>
      <c r="F330" s="4" t="s">
        <v>415</v>
      </c>
      <c r="I330" s="26">
        <v>81000</v>
      </c>
      <c r="J330" s="14">
        <f t="shared" si="42"/>
        <v>661076</v>
      </c>
    </row>
    <row r="331" spans="1:16" outlineLevel="1" x14ac:dyDescent="0.3">
      <c r="A331" s="41" t="str">
        <f t="shared" si="54"/>
        <v>PCV01015</v>
      </c>
      <c r="B331" s="41">
        <f t="shared" si="55"/>
        <v>-20000</v>
      </c>
      <c r="C331" s="149">
        <v>43613</v>
      </c>
      <c r="D331" s="11">
        <f t="shared" si="53"/>
        <v>1015</v>
      </c>
      <c r="E331" s="4" t="s">
        <v>66</v>
      </c>
      <c r="F331" s="4" t="s">
        <v>416</v>
      </c>
      <c r="I331" s="26">
        <v>20000</v>
      </c>
      <c r="J331" s="14">
        <f t="shared" si="42"/>
        <v>641076</v>
      </c>
    </row>
    <row r="332" spans="1:16" s="37" customFormat="1" outlineLevel="1" x14ac:dyDescent="0.3">
      <c r="A332" s="41" t="str">
        <f t="shared" si="54"/>
        <v>PCV01016</v>
      </c>
      <c r="B332" s="41">
        <f t="shared" si="55"/>
        <v>-60000</v>
      </c>
      <c r="C332" s="148">
        <v>43613</v>
      </c>
      <c r="D332" s="36">
        <f t="shared" si="53"/>
        <v>1016</v>
      </c>
      <c r="E332" s="37" t="s">
        <v>50</v>
      </c>
      <c r="F332" s="37" t="s">
        <v>417</v>
      </c>
      <c r="H332" s="38"/>
      <c r="I332" s="26">
        <v>60000</v>
      </c>
      <c r="J332" s="39">
        <f t="shared" si="42"/>
        <v>581076</v>
      </c>
      <c r="K332" s="40"/>
      <c r="L332" s="40"/>
      <c r="M332" s="52"/>
      <c r="N332" s="52"/>
      <c r="O332" s="35"/>
      <c r="P332" s="70"/>
    </row>
    <row r="333" spans="1:16" outlineLevel="1" x14ac:dyDescent="0.3">
      <c r="A333" s="41" t="str">
        <f>"PCV0"&amp;D333</f>
        <v>PCV01017</v>
      </c>
      <c r="B333" s="41">
        <f t="shared" ref="B333:B335" si="56">H333-I333</f>
        <v>-105000</v>
      </c>
      <c r="C333" s="149">
        <v>43614</v>
      </c>
      <c r="D333" s="11">
        <f t="shared" si="53"/>
        <v>1017</v>
      </c>
      <c r="E333" s="4" t="s">
        <v>170</v>
      </c>
      <c r="F333" s="4" t="s">
        <v>358</v>
      </c>
      <c r="I333" s="26">
        <v>105000</v>
      </c>
      <c r="J333" s="14">
        <f t="shared" si="42"/>
        <v>476076</v>
      </c>
      <c r="M333" s="50" t="s">
        <v>418</v>
      </c>
      <c r="N333" s="50">
        <v>102891125</v>
      </c>
      <c r="O333" s="3">
        <v>43614</v>
      </c>
    </row>
    <row r="334" spans="1:16" s="37" customFormat="1" outlineLevel="1" x14ac:dyDescent="0.3">
      <c r="A334" s="41" t="str">
        <f t="shared" ref="A334:A335" si="57">"PCV0"&amp;D334</f>
        <v>PCV01018</v>
      </c>
      <c r="B334" s="41">
        <f t="shared" si="56"/>
        <v>-45000</v>
      </c>
      <c r="C334" s="148">
        <v>43614</v>
      </c>
      <c r="D334" s="36">
        <f t="shared" si="53"/>
        <v>1018</v>
      </c>
      <c r="E334" s="6" t="s">
        <v>29</v>
      </c>
      <c r="F334" s="37" t="s">
        <v>419</v>
      </c>
      <c r="H334" s="38"/>
      <c r="I334" s="26">
        <v>45000</v>
      </c>
      <c r="J334" s="39">
        <f t="shared" si="42"/>
        <v>431076</v>
      </c>
      <c r="K334" s="40"/>
      <c r="L334" s="40"/>
      <c r="M334" s="52"/>
      <c r="N334" s="52"/>
      <c r="O334" s="35"/>
      <c r="P334" s="70"/>
    </row>
    <row r="335" spans="1:16" s="37" customFormat="1" outlineLevel="1" x14ac:dyDescent="0.3">
      <c r="A335" s="41" t="str">
        <f t="shared" si="57"/>
        <v>PCV01019</v>
      </c>
      <c r="B335" s="41">
        <f t="shared" si="56"/>
        <v>0</v>
      </c>
      <c r="C335" s="148">
        <v>43615</v>
      </c>
      <c r="D335" s="36">
        <f t="shared" si="53"/>
        <v>1019</v>
      </c>
      <c r="E335" s="37" t="s">
        <v>66</v>
      </c>
      <c r="F335" s="37" t="s">
        <v>416</v>
      </c>
      <c r="H335" s="38"/>
      <c r="I335" s="46">
        <f>15000-15000</f>
        <v>0</v>
      </c>
      <c r="J335" s="39">
        <f t="shared" si="42"/>
        <v>431076</v>
      </c>
      <c r="K335" s="40" t="s">
        <v>420</v>
      </c>
      <c r="L335" s="40"/>
      <c r="M335" s="52"/>
      <c r="N335" s="52"/>
      <c r="O335" s="35"/>
      <c r="P335" s="70"/>
    </row>
    <row r="336" spans="1:16" outlineLevel="1" x14ac:dyDescent="0.3">
      <c r="A336" s="41" t="str">
        <f>"PCV0"&amp;D336</f>
        <v>PCV01020</v>
      </c>
      <c r="B336" s="41">
        <f t="shared" ref="B336:B341" si="58">H336-I336</f>
        <v>-22000</v>
      </c>
      <c r="C336" s="149">
        <v>43615</v>
      </c>
      <c r="D336" s="11">
        <f t="shared" si="53"/>
        <v>1020</v>
      </c>
      <c r="E336" s="6" t="s">
        <v>29</v>
      </c>
      <c r="F336" s="4" t="s">
        <v>421</v>
      </c>
      <c r="I336" s="26">
        <v>22000</v>
      </c>
      <c r="J336" s="14">
        <f t="shared" si="42"/>
        <v>409076</v>
      </c>
    </row>
    <row r="337" spans="1:16" s="37" customFormat="1" outlineLevel="1" x14ac:dyDescent="0.3">
      <c r="A337" s="41" t="str">
        <f t="shared" ref="A337:A341" si="59">"PCV0"&amp;D337</f>
        <v>PCV01021</v>
      </c>
      <c r="B337" s="41">
        <f t="shared" si="58"/>
        <v>-85000</v>
      </c>
      <c r="C337" s="148">
        <v>43616</v>
      </c>
      <c r="D337" s="36">
        <f t="shared" si="53"/>
        <v>1021</v>
      </c>
      <c r="E337" s="37" t="s">
        <v>127</v>
      </c>
      <c r="F337" s="37" t="s">
        <v>422</v>
      </c>
      <c r="H337" s="38"/>
      <c r="I337" s="26">
        <v>85000</v>
      </c>
      <c r="J337" s="39">
        <f t="shared" si="42"/>
        <v>324076</v>
      </c>
      <c r="K337" s="40"/>
      <c r="L337" s="40"/>
      <c r="M337" s="52"/>
      <c r="N337" s="52"/>
      <c r="O337" s="35"/>
      <c r="P337" s="70"/>
    </row>
    <row r="338" spans="1:16" s="37" customFormat="1" outlineLevel="1" x14ac:dyDescent="0.3">
      <c r="A338" s="41" t="str">
        <f t="shared" si="59"/>
        <v>PCV01022</v>
      </c>
      <c r="B338" s="41">
        <f t="shared" si="58"/>
        <v>-44000</v>
      </c>
      <c r="C338" s="148">
        <v>43616</v>
      </c>
      <c r="D338" s="36">
        <f t="shared" si="53"/>
        <v>1022</v>
      </c>
      <c r="E338" s="37" t="s">
        <v>14</v>
      </c>
      <c r="F338" s="37" t="s">
        <v>423</v>
      </c>
      <c r="H338" s="38"/>
      <c r="I338" s="26">
        <v>44000</v>
      </c>
      <c r="J338" s="39">
        <f t="shared" si="42"/>
        <v>280076</v>
      </c>
      <c r="K338" s="40"/>
      <c r="L338" s="40"/>
      <c r="M338" s="52"/>
      <c r="N338" s="52"/>
      <c r="O338" s="35"/>
      <c r="P338" s="70"/>
    </row>
    <row r="339" spans="1:16" s="37" customFormat="1" outlineLevel="1" x14ac:dyDescent="0.3">
      <c r="A339" s="41" t="str">
        <f t="shared" si="59"/>
        <v>PCV01023</v>
      </c>
      <c r="B339" s="41">
        <f t="shared" si="58"/>
        <v>-35000</v>
      </c>
      <c r="C339" s="148">
        <v>43616</v>
      </c>
      <c r="D339" s="36">
        <f t="shared" si="53"/>
        <v>1023</v>
      </c>
      <c r="E339" s="37" t="s">
        <v>26</v>
      </c>
      <c r="F339" s="37" t="s">
        <v>424</v>
      </c>
      <c r="H339" s="38"/>
      <c r="I339" s="26">
        <v>35000</v>
      </c>
      <c r="J339" s="39">
        <f t="shared" si="42"/>
        <v>245076</v>
      </c>
      <c r="K339" s="40"/>
      <c r="L339" s="40"/>
      <c r="M339" s="52"/>
      <c r="N339" s="52"/>
      <c r="O339" s="35"/>
      <c r="P339" s="70"/>
    </row>
    <row r="340" spans="1:16" s="37" customFormat="1" outlineLevel="1" x14ac:dyDescent="0.3">
      <c r="A340" s="41" t="str">
        <f t="shared" si="59"/>
        <v>PCV01024</v>
      </c>
      <c r="B340" s="41">
        <f t="shared" si="58"/>
        <v>-2000</v>
      </c>
      <c r="C340" s="148">
        <v>43616</v>
      </c>
      <c r="D340" s="36">
        <f t="shared" si="53"/>
        <v>1024</v>
      </c>
      <c r="E340" s="37" t="s">
        <v>14</v>
      </c>
      <c r="F340" s="37" t="s">
        <v>425</v>
      </c>
      <c r="H340" s="38"/>
      <c r="I340" s="26">
        <v>2000</v>
      </c>
      <c r="J340" s="39">
        <f t="shared" si="42"/>
        <v>243076</v>
      </c>
      <c r="K340" s="40"/>
      <c r="L340" s="40"/>
      <c r="M340" s="52"/>
      <c r="N340" s="52"/>
      <c r="O340" s="35"/>
      <c r="P340" s="70"/>
    </row>
    <row r="341" spans="1:16" s="37" customFormat="1" outlineLevel="1" x14ac:dyDescent="0.3">
      <c r="A341" s="41" t="str">
        <f t="shared" si="59"/>
        <v>PCV01025</v>
      </c>
      <c r="B341" s="41">
        <f t="shared" si="58"/>
        <v>-60000</v>
      </c>
      <c r="C341" s="148">
        <v>43616</v>
      </c>
      <c r="D341" s="36">
        <f t="shared" si="53"/>
        <v>1025</v>
      </c>
      <c r="E341" s="37" t="s">
        <v>14</v>
      </c>
      <c r="F341" s="37" t="s">
        <v>426</v>
      </c>
      <c r="H341" s="38"/>
      <c r="I341" s="26">
        <v>60000</v>
      </c>
      <c r="J341" s="39">
        <f t="shared" ref="J341:J405" si="60">J340-I341+H341</f>
        <v>183076</v>
      </c>
      <c r="K341" s="40"/>
      <c r="L341" s="40"/>
      <c r="M341" s="52"/>
      <c r="N341" s="52"/>
      <c r="O341" s="35"/>
      <c r="P341" s="70"/>
    </row>
    <row r="342" spans="1:16" outlineLevel="1" x14ac:dyDescent="0.3">
      <c r="C342" s="149">
        <v>43616</v>
      </c>
      <c r="E342" s="4" t="s">
        <v>114</v>
      </c>
      <c r="F342" s="4" t="s">
        <v>427</v>
      </c>
      <c r="H342" s="45">
        <v>1300000</v>
      </c>
      <c r="J342" s="14">
        <f t="shared" si="60"/>
        <v>1483076</v>
      </c>
    </row>
    <row r="343" spans="1:16" outlineLevel="1" x14ac:dyDescent="0.3">
      <c r="C343" s="149">
        <v>43616</v>
      </c>
      <c r="E343" s="4" t="s">
        <v>428</v>
      </c>
      <c r="F343" s="4" t="s">
        <v>429</v>
      </c>
      <c r="I343" s="26">
        <v>1284000</v>
      </c>
      <c r="J343" s="14">
        <f t="shared" si="60"/>
        <v>199076</v>
      </c>
    </row>
    <row r="344" spans="1:16" ht="43.2" outlineLevel="1" x14ac:dyDescent="0.3">
      <c r="A344" s="41" t="str">
        <f>"PCV0"&amp;D344</f>
        <v>PCV0</v>
      </c>
      <c r="B344" s="41">
        <f>H344-I344</f>
        <v>41524</v>
      </c>
      <c r="C344" s="149">
        <v>43616</v>
      </c>
      <c r="D344" s="58"/>
      <c r="E344" s="59"/>
      <c r="F344" s="59" t="s">
        <v>430</v>
      </c>
      <c r="G344" s="59"/>
      <c r="H344" s="60">
        <v>41524</v>
      </c>
      <c r="I344" s="61"/>
      <c r="J344" s="62">
        <f t="shared" si="60"/>
        <v>240600</v>
      </c>
      <c r="K344" s="31" t="s">
        <v>431</v>
      </c>
      <c r="L344" s="34">
        <f>279600-J344</f>
        <v>39000</v>
      </c>
      <c r="M344" s="50">
        <f>272000-207576-20000</f>
        <v>44424</v>
      </c>
    </row>
    <row r="345" spans="1:16" outlineLevel="1" collapsed="1" x14ac:dyDescent="0.3">
      <c r="A345" s="41" t="str">
        <f>"PCV0"&amp;D345</f>
        <v>PCV01026</v>
      </c>
      <c r="B345" s="41">
        <f t="shared" ref="B345:B346" si="61">H345-I345</f>
        <v>-38300</v>
      </c>
      <c r="C345" s="149">
        <v>43617</v>
      </c>
      <c r="D345" s="11">
        <f>D341+1</f>
        <v>1026</v>
      </c>
      <c r="E345" s="4" t="s">
        <v>127</v>
      </c>
      <c r="F345" s="4" t="s">
        <v>432</v>
      </c>
      <c r="I345" s="26">
        <f>23500+9000+3000+2800</f>
        <v>38300</v>
      </c>
      <c r="J345" s="14">
        <f t="shared" si="60"/>
        <v>202300</v>
      </c>
    </row>
    <row r="346" spans="1:16" outlineLevel="1" x14ac:dyDescent="0.3">
      <c r="A346" s="41" t="str">
        <f>"PCV0"&amp;D346</f>
        <v>PCV01027</v>
      </c>
      <c r="B346" s="41">
        <f t="shared" si="61"/>
        <v>-35200</v>
      </c>
      <c r="C346" s="149">
        <v>43617</v>
      </c>
      <c r="D346" s="11">
        <f t="shared" si="53"/>
        <v>1027</v>
      </c>
      <c r="E346" s="4" t="s">
        <v>127</v>
      </c>
      <c r="F346" s="4" t="s">
        <v>433</v>
      </c>
      <c r="I346" s="26">
        <v>35200</v>
      </c>
      <c r="J346" s="14">
        <f t="shared" si="60"/>
        <v>167100</v>
      </c>
    </row>
    <row r="347" spans="1:16" outlineLevel="1" x14ac:dyDescent="0.3">
      <c r="A347" s="41" t="str">
        <f>"PCV0"&amp;D347</f>
        <v>PCV01028</v>
      </c>
      <c r="B347" s="41">
        <f t="shared" ref="B347" si="62">H347-I347</f>
        <v>-13300</v>
      </c>
      <c r="C347" s="148">
        <v>43619</v>
      </c>
      <c r="D347" s="36">
        <f t="shared" si="53"/>
        <v>1028</v>
      </c>
      <c r="E347" s="37" t="s">
        <v>14</v>
      </c>
      <c r="F347" s="37" t="s">
        <v>434</v>
      </c>
      <c r="G347" s="37"/>
      <c r="H347" s="38"/>
      <c r="I347" s="26">
        <v>13300</v>
      </c>
      <c r="J347" s="14">
        <f t="shared" si="60"/>
        <v>153800</v>
      </c>
    </row>
    <row r="348" spans="1:16" outlineLevel="1" x14ac:dyDescent="0.3">
      <c r="A348" s="41" t="str">
        <f>"PCV0"&amp;D348</f>
        <v>PCV01029</v>
      </c>
      <c r="B348" s="41">
        <f t="shared" ref="B348" si="63">H348-I348</f>
        <v>-156300</v>
      </c>
      <c r="C348" s="148">
        <v>43620</v>
      </c>
      <c r="D348" s="36">
        <f t="shared" si="53"/>
        <v>1029</v>
      </c>
      <c r="E348" s="37" t="s">
        <v>127</v>
      </c>
      <c r="F348" s="37" t="s">
        <v>435</v>
      </c>
      <c r="G348" s="37"/>
      <c r="H348" s="38"/>
      <c r="I348" s="26">
        <v>156300</v>
      </c>
      <c r="J348" s="14">
        <f t="shared" si="60"/>
        <v>-2500</v>
      </c>
    </row>
    <row r="349" spans="1:16" outlineLevel="1" x14ac:dyDescent="0.3">
      <c r="C349" s="149">
        <v>43622</v>
      </c>
      <c r="E349" s="4" t="s">
        <v>99</v>
      </c>
      <c r="F349" s="4" t="s">
        <v>436</v>
      </c>
      <c r="H349" s="16">
        <f>29200000-27806000</f>
        <v>1394000</v>
      </c>
      <c r="J349" s="14">
        <f t="shared" si="60"/>
        <v>1391500</v>
      </c>
    </row>
    <row r="350" spans="1:16" ht="28.8" outlineLevel="1" x14ac:dyDescent="0.3">
      <c r="A350" s="41" t="str">
        <f>"PCV0"&amp;D350</f>
        <v>PCV01030</v>
      </c>
      <c r="B350" s="41">
        <f t="shared" ref="B350:B352" si="64">H350-I350</f>
        <v>-4700</v>
      </c>
      <c r="C350" s="149">
        <v>43622</v>
      </c>
      <c r="D350" s="11">
        <f>D348+1</f>
        <v>1030</v>
      </c>
      <c r="E350" s="37" t="s">
        <v>26</v>
      </c>
      <c r="F350" s="4" t="s">
        <v>437</v>
      </c>
      <c r="I350" s="26">
        <v>4700</v>
      </c>
      <c r="J350" s="14">
        <f t="shared" si="60"/>
        <v>1386800</v>
      </c>
      <c r="K350" s="31" t="s">
        <v>438</v>
      </c>
      <c r="M350" s="63" t="s">
        <v>439</v>
      </c>
      <c r="N350" s="63" t="s">
        <v>440</v>
      </c>
      <c r="O350" s="64" t="s">
        <v>441</v>
      </c>
      <c r="P350" s="71" t="s">
        <v>442</v>
      </c>
    </row>
    <row r="351" spans="1:16" outlineLevel="1" x14ac:dyDescent="0.3">
      <c r="A351" s="41" t="str">
        <f>"PCV0"&amp;D351</f>
        <v>PCV01031</v>
      </c>
      <c r="B351" s="41">
        <f t="shared" si="64"/>
        <v>-15000</v>
      </c>
      <c r="C351" s="149">
        <v>43622</v>
      </c>
      <c r="D351" s="11">
        <f t="shared" si="53"/>
        <v>1031</v>
      </c>
      <c r="E351" s="4" t="s">
        <v>127</v>
      </c>
      <c r="F351" s="4" t="s">
        <v>354</v>
      </c>
      <c r="I351" s="26">
        <v>15000</v>
      </c>
      <c r="J351" s="14">
        <f t="shared" si="60"/>
        <v>1371800</v>
      </c>
    </row>
    <row r="352" spans="1:16" outlineLevel="1" x14ac:dyDescent="0.3">
      <c r="A352" s="41" t="str">
        <f t="shared" ref="A352" si="65">"PCV0"&amp;D352</f>
        <v>PCV01032</v>
      </c>
      <c r="B352" s="41">
        <f t="shared" si="64"/>
        <v>-34800</v>
      </c>
      <c r="C352" s="148">
        <v>43623</v>
      </c>
      <c r="D352" s="36">
        <f t="shared" si="53"/>
        <v>1032</v>
      </c>
      <c r="E352" s="37" t="s">
        <v>14</v>
      </c>
      <c r="F352" s="37" t="s">
        <v>443</v>
      </c>
      <c r="G352" s="37" t="s">
        <v>444</v>
      </c>
      <c r="H352" s="38"/>
      <c r="I352" s="26">
        <v>34800</v>
      </c>
      <c r="J352" s="14">
        <f t="shared" si="60"/>
        <v>1337000</v>
      </c>
    </row>
    <row r="353" spans="1:16" outlineLevel="1" x14ac:dyDescent="0.3">
      <c r="A353" s="41" t="str">
        <f t="shared" ref="A353:A358" si="66">"PCV0"&amp;D353</f>
        <v>PCV01033</v>
      </c>
      <c r="B353" s="41">
        <f t="shared" ref="B353:B358" si="67">H353-I353</f>
        <v>-23500</v>
      </c>
      <c r="C353" s="149">
        <v>43619</v>
      </c>
      <c r="D353" s="11">
        <f t="shared" si="53"/>
        <v>1033</v>
      </c>
      <c r="E353" s="4" t="s">
        <v>180</v>
      </c>
      <c r="F353" s="4" t="s">
        <v>445</v>
      </c>
      <c r="I353" s="26">
        <v>23500</v>
      </c>
      <c r="J353" s="14">
        <f t="shared" si="60"/>
        <v>1313500</v>
      </c>
    </row>
    <row r="354" spans="1:16" outlineLevel="1" x14ac:dyDescent="0.3">
      <c r="A354" s="41" t="str">
        <f t="shared" si="66"/>
        <v>PCV01034</v>
      </c>
      <c r="B354" s="41">
        <f t="shared" si="67"/>
        <v>-100000</v>
      </c>
      <c r="C354" s="149">
        <v>43622</v>
      </c>
      <c r="D354" s="11">
        <f t="shared" si="53"/>
        <v>1034</v>
      </c>
      <c r="E354" s="4" t="s">
        <v>386</v>
      </c>
      <c r="F354" s="4" t="s">
        <v>446</v>
      </c>
      <c r="I354" s="26">
        <v>100000</v>
      </c>
      <c r="J354" s="14">
        <f t="shared" si="60"/>
        <v>1213500</v>
      </c>
    </row>
    <row r="355" spans="1:16" outlineLevel="1" x14ac:dyDescent="0.3">
      <c r="A355" s="41" t="str">
        <f t="shared" si="66"/>
        <v>PCV01035</v>
      </c>
      <c r="B355" s="41">
        <f t="shared" si="67"/>
        <v>-169000</v>
      </c>
      <c r="C355" s="149">
        <v>43623</v>
      </c>
      <c r="D355" s="11">
        <f t="shared" si="53"/>
        <v>1035</v>
      </c>
      <c r="E355" s="4" t="s">
        <v>180</v>
      </c>
      <c r="F355" s="4" t="s">
        <v>447</v>
      </c>
      <c r="I355" s="26">
        <v>169000</v>
      </c>
      <c r="J355" s="14">
        <f t="shared" si="60"/>
        <v>1044500</v>
      </c>
    </row>
    <row r="356" spans="1:16" outlineLevel="1" x14ac:dyDescent="0.3">
      <c r="A356" s="41" t="str">
        <f t="shared" si="66"/>
        <v>PCV01036</v>
      </c>
      <c r="B356" s="41">
        <f t="shared" si="67"/>
        <v>-51405</v>
      </c>
      <c r="C356" s="149">
        <v>43625</v>
      </c>
      <c r="D356" s="11">
        <f t="shared" si="53"/>
        <v>1036</v>
      </c>
      <c r="E356" s="4" t="s">
        <v>319</v>
      </c>
      <c r="F356" s="4" t="s">
        <v>448</v>
      </c>
      <c r="I356" s="26">
        <v>51405</v>
      </c>
      <c r="J356" s="14">
        <f t="shared" si="60"/>
        <v>993095</v>
      </c>
    </row>
    <row r="357" spans="1:16" outlineLevel="1" x14ac:dyDescent="0.3">
      <c r="A357" s="41" t="str">
        <f t="shared" si="66"/>
        <v>PCV01037</v>
      </c>
      <c r="B357" s="41">
        <f t="shared" si="67"/>
        <v>-4500</v>
      </c>
      <c r="C357" s="149">
        <v>43626</v>
      </c>
      <c r="D357" s="11">
        <f t="shared" si="53"/>
        <v>1037</v>
      </c>
      <c r="E357" s="37" t="s">
        <v>26</v>
      </c>
      <c r="F357" s="4" t="s">
        <v>449</v>
      </c>
      <c r="I357" s="26">
        <v>4500</v>
      </c>
      <c r="J357" s="14">
        <f t="shared" si="60"/>
        <v>988595</v>
      </c>
    </row>
    <row r="358" spans="1:16" outlineLevel="1" x14ac:dyDescent="0.3">
      <c r="A358" s="41" t="str">
        <f t="shared" si="66"/>
        <v>PCV01038</v>
      </c>
      <c r="B358" s="41">
        <f t="shared" si="67"/>
        <v>-3500</v>
      </c>
      <c r="C358" s="149">
        <v>43626</v>
      </c>
      <c r="D358" s="11">
        <f t="shared" si="53"/>
        <v>1038</v>
      </c>
      <c r="E358" s="37" t="s">
        <v>450</v>
      </c>
      <c r="F358" s="4" t="s">
        <v>451</v>
      </c>
      <c r="I358" s="26">
        <v>3500</v>
      </c>
      <c r="J358" s="14">
        <f t="shared" si="60"/>
        <v>985095</v>
      </c>
      <c r="M358" s="50" t="s">
        <v>452</v>
      </c>
      <c r="N358" s="50">
        <v>103349545</v>
      </c>
      <c r="O358" s="3">
        <v>43626</v>
      </c>
      <c r="P358" s="104">
        <v>533.9</v>
      </c>
    </row>
    <row r="359" spans="1:16" outlineLevel="1" x14ac:dyDescent="0.3">
      <c r="C359" s="151">
        <v>43626</v>
      </c>
      <c r="D359" s="95">
        <f t="shared" si="53"/>
        <v>1039</v>
      </c>
      <c r="E359" s="96" t="s">
        <v>453</v>
      </c>
      <c r="F359" s="96" t="s">
        <v>454</v>
      </c>
      <c r="G359" s="96"/>
      <c r="H359" s="97"/>
      <c r="I359" s="98"/>
      <c r="J359" s="14">
        <f t="shared" si="60"/>
        <v>985095</v>
      </c>
    </row>
    <row r="360" spans="1:16" outlineLevel="1" x14ac:dyDescent="0.3">
      <c r="A360" s="41" t="str">
        <f t="shared" ref="A360:A380" si="68">"PCV0"&amp;D360</f>
        <v>PCV01040</v>
      </c>
      <c r="B360" s="41">
        <f t="shared" ref="B360:B362" si="69">H360-I360</f>
        <v>-7000</v>
      </c>
      <c r="C360" s="148">
        <v>43626</v>
      </c>
      <c r="D360" s="36">
        <f t="shared" si="53"/>
        <v>1040</v>
      </c>
      <c r="E360" s="37" t="s">
        <v>14</v>
      </c>
      <c r="F360" s="37" t="s">
        <v>455</v>
      </c>
      <c r="G360" s="37"/>
      <c r="H360" s="38"/>
      <c r="I360" s="26">
        <v>7000</v>
      </c>
      <c r="J360" s="14">
        <f t="shared" si="60"/>
        <v>978095</v>
      </c>
    </row>
    <row r="361" spans="1:16" outlineLevel="1" x14ac:dyDescent="0.3">
      <c r="A361" s="41" t="str">
        <f t="shared" si="68"/>
        <v>PCV01041</v>
      </c>
      <c r="B361" s="41">
        <f t="shared" si="69"/>
        <v>-5000</v>
      </c>
      <c r="C361" s="148">
        <v>43626</v>
      </c>
      <c r="D361" s="36">
        <f t="shared" si="53"/>
        <v>1041</v>
      </c>
      <c r="E361" s="37" t="s">
        <v>14</v>
      </c>
      <c r="F361" s="37" t="s">
        <v>456</v>
      </c>
      <c r="G361" s="37"/>
      <c r="H361" s="38"/>
      <c r="I361" s="26">
        <v>5000</v>
      </c>
      <c r="J361" s="14">
        <f t="shared" si="60"/>
        <v>973095</v>
      </c>
    </row>
    <row r="362" spans="1:16" outlineLevel="1" x14ac:dyDescent="0.3">
      <c r="A362" s="41" t="str">
        <f t="shared" si="68"/>
        <v>PCV01042</v>
      </c>
      <c r="B362" s="41">
        <f t="shared" si="69"/>
        <v>-6750</v>
      </c>
      <c r="C362" s="148">
        <v>43626</v>
      </c>
      <c r="D362" s="36">
        <f t="shared" si="53"/>
        <v>1042</v>
      </c>
      <c r="E362" s="37" t="s">
        <v>14</v>
      </c>
      <c r="F362" s="37" t="s">
        <v>457</v>
      </c>
      <c r="G362" s="37"/>
      <c r="H362" s="38"/>
      <c r="I362" s="26">
        <v>6750</v>
      </c>
      <c r="J362" s="14">
        <f t="shared" si="60"/>
        <v>966345</v>
      </c>
    </row>
    <row r="363" spans="1:16" outlineLevel="1" x14ac:dyDescent="0.3">
      <c r="A363" s="41" t="str">
        <f t="shared" si="68"/>
        <v>PCV01043</v>
      </c>
      <c r="B363" s="41">
        <f t="shared" ref="B363:B366" si="70">H363-I363</f>
        <v>-40000</v>
      </c>
      <c r="C363" s="148">
        <v>43626</v>
      </c>
      <c r="D363" s="36">
        <f t="shared" si="53"/>
        <v>1043</v>
      </c>
      <c r="E363" s="37" t="s">
        <v>14</v>
      </c>
      <c r="F363" s="37" t="s">
        <v>458</v>
      </c>
      <c r="G363" s="37"/>
      <c r="H363" s="38"/>
      <c r="I363" s="26">
        <v>40000</v>
      </c>
      <c r="J363" s="14">
        <f t="shared" si="60"/>
        <v>926345</v>
      </c>
    </row>
    <row r="364" spans="1:16" outlineLevel="1" x14ac:dyDescent="0.3">
      <c r="A364" s="41" t="str">
        <f t="shared" si="68"/>
        <v>PCV01044</v>
      </c>
      <c r="B364" s="41">
        <f t="shared" si="70"/>
        <v>-10000</v>
      </c>
      <c r="C364" s="148">
        <v>43626</v>
      </c>
      <c r="D364" s="36">
        <f t="shared" si="53"/>
        <v>1044</v>
      </c>
      <c r="E364" s="37" t="s">
        <v>66</v>
      </c>
      <c r="F364" s="37" t="s">
        <v>459</v>
      </c>
      <c r="G364" s="37"/>
      <c r="H364" s="38"/>
      <c r="I364" s="26">
        <v>10000</v>
      </c>
      <c r="J364" s="14">
        <f t="shared" si="60"/>
        <v>916345</v>
      </c>
    </row>
    <row r="365" spans="1:16" outlineLevel="1" x14ac:dyDescent="0.3">
      <c r="A365" s="41" t="str">
        <f t="shared" si="68"/>
        <v>PCV01045</v>
      </c>
      <c r="B365" s="41">
        <f t="shared" si="70"/>
        <v>-45000</v>
      </c>
      <c r="C365" s="148">
        <v>43626</v>
      </c>
      <c r="D365" s="36">
        <f t="shared" si="53"/>
        <v>1045</v>
      </c>
      <c r="E365" s="37" t="s">
        <v>14</v>
      </c>
      <c r="F365" s="37" t="s">
        <v>460</v>
      </c>
      <c r="G365" s="37"/>
      <c r="H365" s="38"/>
      <c r="I365" s="26">
        <v>45000</v>
      </c>
      <c r="J365" s="14">
        <f t="shared" si="60"/>
        <v>871345</v>
      </c>
    </row>
    <row r="366" spans="1:16" outlineLevel="1" x14ac:dyDescent="0.3">
      <c r="A366" s="41" t="str">
        <f t="shared" si="68"/>
        <v>PCV01046</v>
      </c>
      <c r="B366" s="41">
        <f t="shared" si="70"/>
        <v>-52000</v>
      </c>
      <c r="C366" s="148">
        <v>43626</v>
      </c>
      <c r="D366" s="36">
        <f t="shared" si="53"/>
        <v>1046</v>
      </c>
      <c r="E366" s="6" t="s">
        <v>29</v>
      </c>
      <c r="F366" s="37" t="s">
        <v>461</v>
      </c>
      <c r="G366" s="37"/>
      <c r="H366" s="38"/>
      <c r="I366" s="26">
        <v>52000</v>
      </c>
      <c r="J366" s="14">
        <f t="shared" si="60"/>
        <v>819345</v>
      </c>
    </row>
    <row r="367" spans="1:16" outlineLevel="1" x14ac:dyDescent="0.3">
      <c r="A367" s="41" t="str">
        <f t="shared" si="68"/>
        <v>PCV01047</v>
      </c>
      <c r="B367" s="41">
        <f t="shared" ref="B367:B381" si="71">H367-I367</f>
        <v>-105000</v>
      </c>
      <c r="C367" s="149">
        <v>43627</v>
      </c>
      <c r="D367" s="11">
        <f t="shared" si="53"/>
        <v>1047</v>
      </c>
      <c r="E367" s="37" t="s">
        <v>170</v>
      </c>
      <c r="F367" s="4" t="s">
        <v>462</v>
      </c>
      <c r="I367" s="26">
        <v>105000</v>
      </c>
      <c r="J367" s="14">
        <f t="shared" si="60"/>
        <v>714345</v>
      </c>
      <c r="K367" s="31" t="s">
        <v>463</v>
      </c>
      <c r="M367" s="50" t="s">
        <v>464</v>
      </c>
      <c r="N367" s="50">
        <v>102891125</v>
      </c>
      <c r="O367" s="3">
        <v>43627</v>
      </c>
      <c r="P367" s="104">
        <v>16016.95</v>
      </c>
    </row>
    <row r="368" spans="1:16" ht="28.8" outlineLevel="1" x14ac:dyDescent="0.3">
      <c r="A368" s="41" t="str">
        <f t="shared" si="68"/>
        <v>PCV01048</v>
      </c>
      <c r="B368" s="41">
        <f t="shared" si="71"/>
        <v>-209000</v>
      </c>
      <c r="C368" s="149">
        <v>43627</v>
      </c>
      <c r="D368" s="11">
        <f t="shared" si="53"/>
        <v>1048</v>
      </c>
      <c r="E368" s="4" t="s">
        <v>127</v>
      </c>
      <c r="F368" s="4" t="s">
        <v>465</v>
      </c>
      <c r="G368" t="s">
        <v>466</v>
      </c>
      <c r="I368" s="26">
        <v>209000</v>
      </c>
      <c r="J368" s="14">
        <f t="shared" si="60"/>
        <v>505345</v>
      </c>
      <c r="K368" s="31" t="s">
        <v>467</v>
      </c>
      <c r="M368" s="63" t="s">
        <v>468</v>
      </c>
      <c r="N368" s="63" t="s">
        <v>469</v>
      </c>
      <c r="O368" s="64" t="s">
        <v>470</v>
      </c>
      <c r="P368" s="71" t="s">
        <v>471</v>
      </c>
    </row>
    <row r="369" spans="1:16" outlineLevel="1" x14ac:dyDescent="0.3">
      <c r="A369" s="41" t="str">
        <f t="shared" si="68"/>
        <v>PCV01049</v>
      </c>
      <c r="B369" s="41">
        <f t="shared" si="71"/>
        <v>-18120</v>
      </c>
      <c r="C369" s="149">
        <v>43627</v>
      </c>
      <c r="D369" s="11">
        <f t="shared" si="53"/>
        <v>1049</v>
      </c>
      <c r="E369" s="4" t="s">
        <v>226</v>
      </c>
      <c r="F369" s="4" t="s">
        <v>472</v>
      </c>
      <c r="G369" t="s">
        <v>473</v>
      </c>
      <c r="I369" s="26">
        <v>18120</v>
      </c>
      <c r="J369" s="14">
        <f t="shared" si="60"/>
        <v>487225</v>
      </c>
    </row>
    <row r="370" spans="1:16" outlineLevel="1" x14ac:dyDescent="0.3">
      <c r="A370" s="41" t="str">
        <f t="shared" si="68"/>
        <v>PCV01050</v>
      </c>
      <c r="B370" s="41">
        <f t="shared" si="71"/>
        <v>-28000</v>
      </c>
      <c r="C370" s="149">
        <v>43628</v>
      </c>
      <c r="D370" s="11">
        <f t="shared" si="53"/>
        <v>1050</v>
      </c>
      <c r="E370" s="4" t="s">
        <v>127</v>
      </c>
      <c r="F370" s="4" t="s">
        <v>245</v>
      </c>
      <c r="G370" t="s">
        <v>466</v>
      </c>
      <c r="I370" s="26">
        <v>28000</v>
      </c>
      <c r="J370" s="14">
        <f t="shared" si="60"/>
        <v>459225</v>
      </c>
    </row>
    <row r="371" spans="1:16" outlineLevel="1" x14ac:dyDescent="0.3">
      <c r="A371" s="41" t="str">
        <f t="shared" si="68"/>
        <v>PCV01051</v>
      </c>
      <c r="B371" s="41">
        <f t="shared" si="71"/>
        <v>-30000</v>
      </c>
      <c r="C371" s="149">
        <v>43628</v>
      </c>
      <c r="D371" s="11">
        <f t="shared" si="53"/>
        <v>1051</v>
      </c>
      <c r="E371" s="4" t="s">
        <v>342</v>
      </c>
      <c r="F371" s="4" t="s">
        <v>474</v>
      </c>
      <c r="G371" t="s">
        <v>475</v>
      </c>
      <c r="I371" s="26">
        <v>30000</v>
      </c>
      <c r="J371" s="14">
        <f t="shared" si="60"/>
        <v>429225</v>
      </c>
    </row>
    <row r="372" spans="1:16" outlineLevel="1" x14ac:dyDescent="0.3">
      <c r="A372" s="41" t="str">
        <f t="shared" si="68"/>
        <v>PCV01052</v>
      </c>
      <c r="B372" s="41">
        <f t="shared" si="71"/>
        <v>-50000</v>
      </c>
      <c r="C372" s="149">
        <v>43628</v>
      </c>
      <c r="D372" s="11">
        <f t="shared" si="53"/>
        <v>1052</v>
      </c>
      <c r="E372" s="4" t="s">
        <v>342</v>
      </c>
      <c r="F372" s="4" t="s">
        <v>476</v>
      </c>
      <c r="G372" t="s">
        <v>477</v>
      </c>
      <c r="I372" s="26">
        <v>50000</v>
      </c>
      <c r="J372" s="14">
        <f t="shared" si="60"/>
        <v>379225</v>
      </c>
    </row>
    <row r="373" spans="1:16" outlineLevel="1" x14ac:dyDescent="0.3">
      <c r="A373" s="41" t="str">
        <f t="shared" si="68"/>
        <v>PCV01053</v>
      </c>
      <c r="B373" s="41">
        <f t="shared" si="71"/>
        <v>-6250</v>
      </c>
      <c r="C373" s="149">
        <v>43628</v>
      </c>
      <c r="D373" s="11">
        <f t="shared" si="53"/>
        <v>1053</v>
      </c>
      <c r="E373" s="4" t="s">
        <v>478</v>
      </c>
      <c r="F373" s="4" t="s">
        <v>288</v>
      </c>
      <c r="G373" t="s">
        <v>479</v>
      </c>
      <c r="I373" s="26">
        <v>6250</v>
      </c>
      <c r="J373" s="14">
        <f t="shared" si="60"/>
        <v>372975</v>
      </c>
    </row>
    <row r="374" spans="1:16" outlineLevel="1" x14ac:dyDescent="0.3">
      <c r="A374" s="41" t="str">
        <f t="shared" si="68"/>
        <v>PCV01054</v>
      </c>
      <c r="B374" s="41">
        <f t="shared" si="71"/>
        <v>-15000</v>
      </c>
      <c r="C374" s="149">
        <v>43628</v>
      </c>
      <c r="D374" s="11">
        <f t="shared" si="53"/>
        <v>1054</v>
      </c>
      <c r="E374" s="4" t="s">
        <v>402</v>
      </c>
      <c r="F374" s="4" t="s">
        <v>480</v>
      </c>
      <c r="G374" t="s">
        <v>481</v>
      </c>
      <c r="I374" s="26">
        <v>15000</v>
      </c>
      <c r="J374" s="14">
        <f t="shared" si="60"/>
        <v>357975</v>
      </c>
    </row>
    <row r="375" spans="1:16" outlineLevel="1" x14ac:dyDescent="0.3">
      <c r="A375" s="41" t="str">
        <f t="shared" si="68"/>
        <v>PCV01055</v>
      </c>
      <c r="B375" s="41">
        <f t="shared" si="71"/>
        <v>-52000</v>
      </c>
      <c r="C375" s="149">
        <v>43628</v>
      </c>
      <c r="D375" s="11">
        <f t="shared" si="53"/>
        <v>1055</v>
      </c>
      <c r="E375" s="4" t="s">
        <v>50</v>
      </c>
      <c r="F375" s="4" t="s">
        <v>482</v>
      </c>
      <c r="G375" t="s">
        <v>483</v>
      </c>
      <c r="I375" s="26">
        <v>52000</v>
      </c>
      <c r="J375" s="14">
        <f t="shared" si="60"/>
        <v>305975</v>
      </c>
    </row>
    <row r="376" spans="1:16" outlineLevel="1" x14ac:dyDescent="0.3">
      <c r="A376" s="41" t="str">
        <f t="shared" si="68"/>
        <v>PCV01056</v>
      </c>
      <c r="B376" s="41">
        <f t="shared" si="71"/>
        <v>-155000</v>
      </c>
      <c r="C376" s="149">
        <v>43630</v>
      </c>
      <c r="D376" s="11">
        <f t="shared" si="53"/>
        <v>1056</v>
      </c>
      <c r="E376" s="37" t="s">
        <v>26</v>
      </c>
      <c r="F376" s="4" t="s">
        <v>484</v>
      </c>
      <c r="G376" t="s">
        <v>485</v>
      </c>
      <c r="I376" s="26">
        <v>155000</v>
      </c>
      <c r="J376" s="14">
        <f t="shared" si="60"/>
        <v>150975</v>
      </c>
    </row>
    <row r="377" spans="1:16" outlineLevel="1" x14ac:dyDescent="0.3">
      <c r="A377" s="41" t="str">
        <f t="shared" si="68"/>
        <v>PCV01057</v>
      </c>
      <c r="B377" s="41">
        <f t="shared" si="71"/>
        <v>-30000</v>
      </c>
      <c r="C377" s="149">
        <v>43630</v>
      </c>
      <c r="D377" s="11">
        <f t="shared" si="53"/>
        <v>1057</v>
      </c>
      <c r="E377" s="37" t="s">
        <v>26</v>
      </c>
      <c r="F377" s="4" t="s">
        <v>486</v>
      </c>
      <c r="G377" t="s">
        <v>485</v>
      </c>
      <c r="I377" s="26">
        <v>30000</v>
      </c>
      <c r="J377" s="14">
        <f t="shared" si="60"/>
        <v>120975</v>
      </c>
    </row>
    <row r="378" spans="1:16" outlineLevel="1" x14ac:dyDescent="0.3">
      <c r="A378" s="41" t="str">
        <f t="shared" si="68"/>
        <v>PCV01058</v>
      </c>
      <c r="B378" s="41">
        <f t="shared" si="71"/>
        <v>-12500</v>
      </c>
      <c r="C378" s="149">
        <v>43631</v>
      </c>
      <c r="D378" s="11">
        <f t="shared" si="53"/>
        <v>1058</v>
      </c>
      <c r="E378" s="4" t="s">
        <v>127</v>
      </c>
      <c r="F378" s="4" t="s">
        <v>354</v>
      </c>
      <c r="G378" s="4" t="s">
        <v>466</v>
      </c>
      <c r="I378" s="26">
        <v>12500</v>
      </c>
      <c r="J378" s="14">
        <f t="shared" si="60"/>
        <v>108475</v>
      </c>
    </row>
    <row r="379" spans="1:16" outlineLevel="1" x14ac:dyDescent="0.3">
      <c r="A379" s="41" t="str">
        <f t="shared" si="68"/>
        <v>PCV0</v>
      </c>
      <c r="B379" s="41">
        <f t="shared" si="71"/>
        <v>545000</v>
      </c>
      <c r="C379" s="149">
        <v>43631</v>
      </c>
      <c r="E379" s="4" t="s">
        <v>150</v>
      </c>
      <c r="F379" s="4" t="s">
        <v>487</v>
      </c>
      <c r="G379" s="4" t="s">
        <v>466</v>
      </c>
      <c r="H379" s="16">
        <v>545000</v>
      </c>
      <c r="I379" s="26"/>
      <c r="J379" s="14">
        <f t="shared" si="60"/>
        <v>653475</v>
      </c>
    </row>
    <row r="380" spans="1:16" outlineLevel="1" x14ac:dyDescent="0.3">
      <c r="A380" s="41" t="str">
        <f t="shared" si="68"/>
        <v>PCV01059</v>
      </c>
      <c r="B380" s="41">
        <f t="shared" si="71"/>
        <v>-36000</v>
      </c>
      <c r="C380" s="149">
        <v>43633</v>
      </c>
      <c r="D380" s="11">
        <v>1059</v>
      </c>
      <c r="E380" s="4" t="s">
        <v>170</v>
      </c>
      <c r="F380" s="4" t="s">
        <v>488</v>
      </c>
      <c r="G380" t="s">
        <v>489</v>
      </c>
      <c r="I380" s="26">
        <v>36000</v>
      </c>
      <c r="J380" s="14">
        <f t="shared" si="60"/>
        <v>617475</v>
      </c>
      <c r="M380" s="50" t="s">
        <v>490</v>
      </c>
      <c r="N380" s="50">
        <v>102891125</v>
      </c>
      <c r="O380" s="3">
        <v>43633</v>
      </c>
      <c r="P380" s="104">
        <v>5491.53</v>
      </c>
    </row>
    <row r="381" spans="1:16" s="37" customFormat="1" outlineLevel="1" x14ac:dyDescent="0.3">
      <c r="A381" s="41" t="str">
        <f t="shared" ref="A381" si="72">"PCV0"&amp;D381</f>
        <v>PCV01060</v>
      </c>
      <c r="B381" s="41">
        <f t="shared" si="71"/>
        <v>-53000</v>
      </c>
      <c r="C381" s="148">
        <v>43633</v>
      </c>
      <c r="D381" s="36">
        <f t="shared" si="53"/>
        <v>1060</v>
      </c>
      <c r="E381" s="37" t="s">
        <v>386</v>
      </c>
      <c r="F381" s="37" t="s">
        <v>491</v>
      </c>
      <c r="G381" s="37" t="s">
        <v>475</v>
      </c>
      <c r="H381" s="38"/>
      <c r="I381" s="26">
        <v>53000</v>
      </c>
      <c r="J381" s="39">
        <f t="shared" si="60"/>
        <v>564475</v>
      </c>
      <c r="K381" s="40"/>
      <c r="L381" s="40"/>
      <c r="M381" s="52"/>
      <c r="N381" s="52"/>
      <c r="O381" s="35"/>
      <c r="P381" s="70"/>
    </row>
    <row r="382" spans="1:16" outlineLevel="1" x14ac:dyDescent="0.3">
      <c r="A382" s="41" t="str">
        <f>"PCV0"&amp;D382</f>
        <v>PCV01061</v>
      </c>
      <c r="B382" s="41">
        <f t="shared" ref="B382:B387" si="73">H382-I382</f>
        <v>-80000</v>
      </c>
      <c r="C382" s="149">
        <v>43633</v>
      </c>
      <c r="D382" s="11">
        <f t="shared" si="53"/>
        <v>1061</v>
      </c>
      <c r="E382" s="4" t="s">
        <v>180</v>
      </c>
      <c r="F382" s="4" t="s">
        <v>492</v>
      </c>
      <c r="G382" t="s">
        <v>475</v>
      </c>
      <c r="I382" s="26">
        <v>80000</v>
      </c>
      <c r="J382" s="14">
        <f t="shared" si="60"/>
        <v>484475</v>
      </c>
    </row>
    <row r="383" spans="1:16" outlineLevel="1" x14ac:dyDescent="0.3">
      <c r="A383" s="41" t="str">
        <f>"PCV0"&amp;D383</f>
        <v>PCV01062</v>
      </c>
      <c r="B383" s="41">
        <f t="shared" si="73"/>
        <v>-9000</v>
      </c>
      <c r="C383" s="149">
        <v>43634</v>
      </c>
      <c r="D383" s="11">
        <f t="shared" si="53"/>
        <v>1062</v>
      </c>
      <c r="E383" s="4" t="s">
        <v>14</v>
      </c>
      <c r="F383" s="4" t="s">
        <v>493</v>
      </c>
      <c r="G383" t="s">
        <v>475</v>
      </c>
      <c r="I383" s="26">
        <v>9000</v>
      </c>
      <c r="J383" s="14">
        <f t="shared" si="60"/>
        <v>475475</v>
      </c>
    </row>
    <row r="384" spans="1:16" outlineLevel="1" x14ac:dyDescent="0.3">
      <c r="A384" s="41" t="str">
        <f>"PCV0"&amp;D384</f>
        <v>PCV01063</v>
      </c>
      <c r="B384" s="41">
        <f t="shared" si="73"/>
        <v>-130000</v>
      </c>
      <c r="C384" s="149">
        <v>43634</v>
      </c>
      <c r="D384" s="11">
        <f t="shared" si="53"/>
        <v>1063</v>
      </c>
      <c r="E384" s="4" t="s">
        <v>14</v>
      </c>
      <c r="F384" s="4" t="s">
        <v>494</v>
      </c>
      <c r="G384" t="s">
        <v>444</v>
      </c>
      <c r="I384" s="26">
        <v>130000</v>
      </c>
      <c r="J384" s="14">
        <f t="shared" si="60"/>
        <v>345475</v>
      </c>
    </row>
    <row r="385" spans="1:16" outlineLevel="1" x14ac:dyDescent="0.3">
      <c r="A385" s="41" t="str">
        <f>"PCV0"&amp;D385</f>
        <v>PCV01064</v>
      </c>
      <c r="B385" s="41">
        <f t="shared" si="73"/>
        <v>-100000</v>
      </c>
      <c r="C385" s="149">
        <v>43634</v>
      </c>
      <c r="D385" s="11">
        <f t="shared" si="53"/>
        <v>1064</v>
      </c>
      <c r="E385" s="4" t="s">
        <v>180</v>
      </c>
      <c r="F385" s="4" t="s">
        <v>495</v>
      </c>
      <c r="G385" t="s">
        <v>489</v>
      </c>
      <c r="I385" s="26">
        <v>100000</v>
      </c>
      <c r="J385" s="14">
        <f t="shared" si="60"/>
        <v>245475</v>
      </c>
    </row>
    <row r="386" spans="1:16" outlineLevel="1" x14ac:dyDescent="0.3">
      <c r="A386" s="41" t="str">
        <f>"PCV0"&amp;D386</f>
        <v>PCV01065</v>
      </c>
      <c r="B386" s="41">
        <f t="shared" si="73"/>
        <v>-5000</v>
      </c>
      <c r="C386" s="149">
        <v>43634</v>
      </c>
      <c r="D386" s="11">
        <f t="shared" ref="D386:D450" si="74">D385+1</f>
        <v>1065</v>
      </c>
      <c r="E386" s="4" t="s">
        <v>386</v>
      </c>
      <c r="F386" s="4" t="s">
        <v>496</v>
      </c>
      <c r="G386" t="s">
        <v>497</v>
      </c>
      <c r="I386" s="26">
        <v>5000</v>
      </c>
      <c r="J386" s="14">
        <f t="shared" si="60"/>
        <v>240475</v>
      </c>
    </row>
    <row r="387" spans="1:16" s="37" customFormat="1" outlineLevel="1" x14ac:dyDescent="0.3">
      <c r="A387" s="41" t="str">
        <f t="shared" ref="A387" si="75">"PCV0"&amp;D387</f>
        <v>PCV01066</v>
      </c>
      <c r="B387" s="41">
        <f t="shared" si="73"/>
        <v>-141500</v>
      </c>
      <c r="C387" s="148">
        <v>43635</v>
      </c>
      <c r="D387" s="36">
        <f t="shared" si="74"/>
        <v>1066</v>
      </c>
      <c r="E387" s="37" t="s">
        <v>127</v>
      </c>
      <c r="F387" s="37" t="s">
        <v>435</v>
      </c>
      <c r="H387" s="38"/>
      <c r="I387" s="26">
        <v>141500</v>
      </c>
      <c r="J387" s="39">
        <f t="shared" si="60"/>
        <v>98975</v>
      </c>
      <c r="K387" s="40"/>
      <c r="L387" s="40"/>
      <c r="M387" s="52"/>
      <c r="N387" s="52"/>
      <c r="O387" s="35"/>
      <c r="P387" s="70"/>
    </row>
    <row r="388" spans="1:16" outlineLevel="1" x14ac:dyDescent="0.3">
      <c r="A388" s="41" t="str">
        <f t="shared" ref="A388:A395" si="76">"PCV0"&amp;D388</f>
        <v>PCV01067</v>
      </c>
      <c r="B388" s="41">
        <f t="shared" ref="B388:B395" si="77">H388-I388</f>
        <v>-66500</v>
      </c>
      <c r="C388" s="149">
        <v>43635</v>
      </c>
      <c r="D388" s="11">
        <f t="shared" si="74"/>
        <v>1067</v>
      </c>
      <c r="E388" s="4" t="s">
        <v>180</v>
      </c>
      <c r="F388" s="4" t="s">
        <v>498</v>
      </c>
      <c r="G388" s="4" t="s">
        <v>499</v>
      </c>
      <c r="I388" s="26">
        <v>66500</v>
      </c>
      <c r="J388" s="14">
        <f t="shared" si="60"/>
        <v>32475</v>
      </c>
    </row>
    <row r="389" spans="1:16" outlineLevel="1" x14ac:dyDescent="0.3">
      <c r="A389" s="41" t="str">
        <f t="shared" si="76"/>
        <v>PCV0</v>
      </c>
      <c r="B389" s="41">
        <f t="shared" si="77"/>
        <v>100000</v>
      </c>
      <c r="C389" s="149">
        <v>43635</v>
      </c>
      <c r="E389" s="4" t="s">
        <v>99</v>
      </c>
      <c r="F389" s="4" t="s">
        <v>500</v>
      </c>
      <c r="H389" s="16">
        <v>100000</v>
      </c>
      <c r="I389" s="26"/>
      <c r="J389" s="14">
        <f t="shared" si="60"/>
        <v>132475</v>
      </c>
    </row>
    <row r="390" spans="1:16" outlineLevel="1" x14ac:dyDescent="0.3">
      <c r="A390" s="41" t="str">
        <f t="shared" si="76"/>
        <v>PCV01068</v>
      </c>
      <c r="B390" s="41">
        <f t="shared" si="77"/>
        <v>-50000</v>
      </c>
      <c r="C390" s="149">
        <v>43635</v>
      </c>
      <c r="D390" s="11">
        <f>D388+1</f>
        <v>1068</v>
      </c>
      <c r="E390" s="4" t="s">
        <v>386</v>
      </c>
      <c r="F390" s="4" t="s">
        <v>501</v>
      </c>
      <c r="G390" t="s">
        <v>485</v>
      </c>
      <c r="I390" s="26">
        <v>50000</v>
      </c>
      <c r="J390" s="14">
        <f t="shared" si="60"/>
        <v>82475</v>
      </c>
    </row>
    <row r="391" spans="1:16" outlineLevel="1" x14ac:dyDescent="0.3">
      <c r="A391" s="41" t="str">
        <f t="shared" si="76"/>
        <v>PCV01069</v>
      </c>
      <c r="B391" s="41">
        <f t="shared" si="77"/>
        <v>-13600</v>
      </c>
      <c r="C391" s="149">
        <v>43635</v>
      </c>
      <c r="D391" s="11">
        <f t="shared" si="74"/>
        <v>1069</v>
      </c>
      <c r="E391" s="4" t="s">
        <v>127</v>
      </c>
      <c r="F391" s="4" t="s">
        <v>354</v>
      </c>
      <c r="G391" s="4" t="s">
        <v>466</v>
      </c>
      <c r="I391" s="26">
        <v>13600</v>
      </c>
      <c r="J391" s="14">
        <f t="shared" si="60"/>
        <v>68875</v>
      </c>
      <c r="K391" s="31" t="s">
        <v>502</v>
      </c>
      <c r="M391" s="50" t="s">
        <v>503</v>
      </c>
      <c r="N391" s="50">
        <v>103585140</v>
      </c>
      <c r="O391" s="3">
        <v>43635</v>
      </c>
      <c r="P391" s="69">
        <v>1647.46</v>
      </c>
    </row>
    <row r="392" spans="1:16" outlineLevel="1" x14ac:dyDescent="0.3">
      <c r="A392" s="41" t="str">
        <f t="shared" si="76"/>
        <v>PCV01070</v>
      </c>
      <c r="B392" s="41">
        <f t="shared" si="77"/>
        <v>-6200</v>
      </c>
      <c r="C392" s="149">
        <v>43636</v>
      </c>
      <c r="D392" s="11">
        <f t="shared" si="74"/>
        <v>1070</v>
      </c>
      <c r="E392" s="4" t="s">
        <v>127</v>
      </c>
      <c r="F392" s="4" t="s">
        <v>504</v>
      </c>
      <c r="G392" t="s">
        <v>481</v>
      </c>
      <c r="I392" s="26">
        <v>6200</v>
      </c>
      <c r="J392" s="14">
        <f t="shared" si="60"/>
        <v>62675</v>
      </c>
    </row>
    <row r="393" spans="1:16" outlineLevel="1" x14ac:dyDescent="0.3">
      <c r="A393" s="41" t="str">
        <f t="shared" si="76"/>
        <v>PCV01071</v>
      </c>
      <c r="B393" s="41">
        <f t="shared" si="77"/>
        <v>-4000</v>
      </c>
      <c r="C393" s="149">
        <v>43636</v>
      </c>
      <c r="D393" s="11">
        <f t="shared" si="74"/>
        <v>1071</v>
      </c>
      <c r="E393" s="4" t="s">
        <v>386</v>
      </c>
      <c r="F393" s="4" t="s">
        <v>505</v>
      </c>
      <c r="G393" t="s">
        <v>475</v>
      </c>
      <c r="I393" s="26">
        <v>4000</v>
      </c>
      <c r="J393" s="14">
        <f t="shared" si="60"/>
        <v>58675</v>
      </c>
    </row>
    <row r="394" spans="1:16" outlineLevel="1" x14ac:dyDescent="0.3">
      <c r="A394" s="41" t="str">
        <f t="shared" si="76"/>
        <v>PCV01072</v>
      </c>
      <c r="B394" s="41">
        <f t="shared" si="77"/>
        <v>-50000</v>
      </c>
      <c r="C394" s="149">
        <v>43636</v>
      </c>
      <c r="D394" s="11">
        <f t="shared" si="74"/>
        <v>1072</v>
      </c>
      <c r="E394" s="4" t="s">
        <v>386</v>
      </c>
      <c r="F394" s="4" t="s">
        <v>506</v>
      </c>
      <c r="G394" t="s">
        <v>444</v>
      </c>
      <c r="I394" s="26">
        <v>50000</v>
      </c>
      <c r="J394" s="14">
        <f t="shared" si="60"/>
        <v>8675</v>
      </c>
    </row>
    <row r="395" spans="1:16" outlineLevel="1" x14ac:dyDescent="0.3">
      <c r="A395" s="41" t="str">
        <f t="shared" si="76"/>
        <v>PCV01073</v>
      </c>
      <c r="B395" s="41">
        <f t="shared" si="77"/>
        <v>-9000</v>
      </c>
      <c r="C395" s="149">
        <v>43636</v>
      </c>
      <c r="D395" s="11">
        <f t="shared" si="74"/>
        <v>1073</v>
      </c>
      <c r="E395" s="4" t="s">
        <v>386</v>
      </c>
      <c r="F395" s="4" t="s">
        <v>507</v>
      </c>
      <c r="G395" t="s">
        <v>475</v>
      </c>
      <c r="I395" s="26">
        <v>9000</v>
      </c>
      <c r="J395" s="14">
        <f t="shared" si="60"/>
        <v>-325</v>
      </c>
    </row>
    <row r="396" spans="1:16" outlineLevel="1" x14ac:dyDescent="0.3">
      <c r="A396" s="41" t="str">
        <f t="shared" ref="A396:A412" si="78">"PCV0"&amp;D396</f>
        <v>PCV0</v>
      </c>
      <c r="B396" s="41">
        <f t="shared" ref="B396:B412" si="79">H396-I396</f>
        <v>1600000</v>
      </c>
      <c r="C396" s="149">
        <v>43637</v>
      </c>
      <c r="E396" s="4" t="s">
        <v>99</v>
      </c>
      <c r="F396" s="4" t="s">
        <v>508</v>
      </c>
      <c r="H396" s="16">
        <v>1600000</v>
      </c>
      <c r="I396" s="26"/>
      <c r="J396" s="14">
        <f t="shared" si="60"/>
        <v>1599675</v>
      </c>
    </row>
    <row r="397" spans="1:16" outlineLevel="1" x14ac:dyDescent="0.3">
      <c r="A397" s="41" t="str">
        <f t="shared" si="78"/>
        <v>PCV01074</v>
      </c>
      <c r="B397" s="41">
        <f t="shared" si="79"/>
        <v>-50000</v>
      </c>
      <c r="C397" s="149">
        <v>43637</v>
      </c>
      <c r="D397" s="11">
        <f>D395+1</f>
        <v>1074</v>
      </c>
      <c r="E397" s="4" t="s">
        <v>386</v>
      </c>
      <c r="F397" s="4" t="s">
        <v>509</v>
      </c>
      <c r="G397" s="4" t="s">
        <v>475</v>
      </c>
      <c r="I397" s="26">
        <v>50000</v>
      </c>
      <c r="J397" s="14">
        <f t="shared" si="60"/>
        <v>1549675</v>
      </c>
    </row>
    <row r="398" spans="1:16" outlineLevel="1" x14ac:dyDescent="0.3">
      <c r="A398" s="41" t="str">
        <f t="shared" si="78"/>
        <v>PCV01075</v>
      </c>
      <c r="B398" s="41">
        <f t="shared" si="79"/>
        <v>-179000</v>
      </c>
      <c r="C398" s="149">
        <v>43637</v>
      </c>
      <c r="D398" s="11">
        <f t="shared" si="74"/>
        <v>1075</v>
      </c>
      <c r="E398" s="4" t="s">
        <v>510</v>
      </c>
      <c r="F398" s="4" t="s">
        <v>511</v>
      </c>
      <c r="G398" s="4" t="s">
        <v>512</v>
      </c>
      <c r="I398" s="26">
        <v>179000</v>
      </c>
      <c r="J398" s="14">
        <f t="shared" si="60"/>
        <v>1370675</v>
      </c>
      <c r="M398" s="50" t="s">
        <v>513</v>
      </c>
      <c r="N398" s="50">
        <v>102521405</v>
      </c>
      <c r="O398" s="3">
        <v>43632</v>
      </c>
      <c r="P398" s="69">
        <v>27308.080000000002</v>
      </c>
    </row>
    <row r="399" spans="1:16" outlineLevel="1" x14ac:dyDescent="0.3">
      <c r="A399" s="41" t="str">
        <f t="shared" si="78"/>
        <v>PCV01076</v>
      </c>
      <c r="B399" s="41">
        <f t="shared" si="79"/>
        <v>-4000</v>
      </c>
      <c r="C399" s="149">
        <v>43637</v>
      </c>
      <c r="D399" s="11">
        <f t="shared" si="74"/>
        <v>1076</v>
      </c>
      <c r="E399" s="4" t="s">
        <v>14</v>
      </c>
      <c r="F399" s="4" t="s">
        <v>514</v>
      </c>
      <c r="G399" s="4" t="s">
        <v>477</v>
      </c>
      <c r="I399" s="26">
        <v>4000</v>
      </c>
      <c r="J399" s="14">
        <f t="shared" si="60"/>
        <v>1366675</v>
      </c>
    </row>
    <row r="400" spans="1:16" outlineLevel="1" x14ac:dyDescent="0.3">
      <c r="A400" s="41" t="str">
        <f t="shared" si="78"/>
        <v>PCV01077</v>
      </c>
      <c r="B400" s="41">
        <f t="shared" si="79"/>
        <v>-360000</v>
      </c>
      <c r="C400" s="149">
        <v>43637</v>
      </c>
      <c r="D400" s="11">
        <f t="shared" si="74"/>
        <v>1077</v>
      </c>
      <c r="E400" s="4" t="s">
        <v>515</v>
      </c>
      <c r="F400" s="4" t="s">
        <v>516</v>
      </c>
      <c r="G400" s="4" t="s">
        <v>517</v>
      </c>
      <c r="I400" s="26">
        <v>360000</v>
      </c>
      <c r="J400" s="14">
        <f t="shared" si="60"/>
        <v>1006675</v>
      </c>
    </row>
    <row r="401" spans="1:16" outlineLevel="1" x14ac:dyDescent="0.3">
      <c r="A401" s="41" t="str">
        <f t="shared" si="78"/>
        <v>PCV01078</v>
      </c>
      <c r="B401" s="41">
        <f t="shared" si="79"/>
        <v>-8000</v>
      </c>
      <c r="C401" s="149">
        <v>43638</v>
      </c>
      <c r="D401" s="11">
        <f t="shared" si="74"/>
        <v>1078</v>
      </c>
      <c r="E401" s="4" t="s">
        <v>518</v>
      </c>
      <c r="F401" s="4" t="s">
        <v>519</v>
      </c>
      <c r="G401" s="4" t="s">
        <v>475</v>
      </c>
      <c r="I401" s="26">
        <v>8000</v>
      </c>
      <c r="J401" s="14">
        <f t="shared" si="60"/>
        <v>998675</v>
      </c>
      <c r="M401" s="50" t="s">
        <v>520</v>
      </c>
      <c r="N401" s="50">
        <v>102658510</v>
      </c>
      <c r="O401" s="3">
        <v>43637</v>
      </c>
      <c r="P401" s="69">
        <v>1220.3399999999999</v>
      </c>
    </row>
    <row r="402" spans="1:16" outlineLevel="1" x14ac:dyDescent="0.3">
      <c r="A402" s="41" t="str">
        <f t="shared" si="78"/>
        <v>PCV01079</v>
      </c>
      <c r="B402" s="41">
        <f t="shared" si="79"/>
        <v>-42000</v>
      </c>
      <c r="C402" s="149">
        <v>43638</v>
      </c>
      <c r="D402" s="11">
        <f t="shared" si="74"/>
        <v>1079</v>
      </c>
      <c r="E402" s="4" t="s">
        <v>521</v>
      </c>
      <c r="F402" s="4" t="s">
        <v>522</v>
      </c>
      <c r="G402" s="4" t="s">
        <v>475</v>
      </c>
      <c r="I402" s="26">
        <v>42000</v>
      </c>
      <c r="J402" s="14">
        <f t="shared" si="60"/>
        <v>956675</v>
      </c>
    </row>
    <row r="403" spans="1:16" outlineLevel="1" x14ac:dyDescent="0.3">
      <c r="A403" s="41" t="str">
        <f t="shared" si="78"/>
        <v>PCV01080</v>
      </c>
      <c r="B403" s="41">
        <f t="shared" si="79"/>
        <v>-20000</v>
      </c>
      <c r="C403" s="149">
        <v>43638</v>
      </c>
      <c r="D403" s="11">
        <f t="shared" si="74"/>
        <v>1080</v>
      </c>
      <c r="E403" s="4" t="s">
        <v>342</v>
      </c>
      <c r="F403" s="4" t="s">
        <v>523</v>
      </c>
      <c r="G403" t="s">
        <v>524</v>
      </c>
      <c r="I403" s="26">
        <v>20000</v>
      </c>
      <c r="J403" s="14">
        <f t="shared" si="60"/>
        <v>936675</v>
      </c>
    </row>
    <row r="404" spans="1:16" outlineLevel="1" x14ac:dyDescent="0.3">
      <c r="A404" s="41" t="str">
        <f t="shared" si="78"/>
        <v>PCV01081</v>
      </c>
      <c r="B404" s="41">
        <f t="shared" si="79"/>
        <v>-155800</v>
      </c>
      <c r="C404" s="148">
        <v>43640</v>
      </c>
      <c r="D404" s="36">
        <f t="shared" si="74"/>
        <v>1081</v>
      </c>
      <c r="E404" s="37" t="s">
        <v>525</v>
      </c>
      <c r="F404" s="37" t="s">
        <v>526</v>
      </c>
      <c r="G404" s="37" t="s">
        <v>475</v>
      </c>
      <c r="H404" s="38"/>
      <c r="I404" s="26">
        <v>155800</v>
      </c>
      <c r="J404" s="14">
        <f t="shared" si="60"/>
        <v>780875</v>
      </c>
      <c r="L404" s="4" t="s">
        <v>525</v>
      </c>
      <c r="M404" s="50" t="s">
        <v>527</v>
      </c>
      <c r="N404" s="50">
        <v>100015765</v>
      </c>
      <c r="O404" s="3">
        <v>43641</v>
      </c>
      <c r="P404" s="69">
        <v>23766.1</v>
      </c>
    </row>
    <row r="405" spans="1:16" outlineLevel="1" x14ac:dyDescent="0.3">
      <c r="A405" s="41" t="str">
        <f t="shared" si="78"/>
        <v>PCV01082</v>
      </c>
      <c r="B405" s="41">
        <f t="shared" si="79"/>
        <v>-70000</v>
      </c>
      <c r="C405" s="149">
        <v>43640</v>
      </c>
      <c r="D405" s="11">
        <f>D404+1</f>
        <v>1082</v>
      </c>
      <c r="E405" s="6" t="s">
        <v>29</v>
      </c>
      <c r="F405" s="4" t="s">
        <v>528</v>
      </c>
      <c r="G405" s="4" t="s">
        <v>529</v>
      </c>
      <c r="I405" s="26">
        <v>70000</v>
      </c>
      <c r="J405" s="14">
        <f t="shared" si="60"/>
        <v>710875</v>
      </c>
    </row>
    <row r="406" spans="1:16" outlineLevel="1" x14ac:dyDescent="0.3">
      <c r="A406" s="41" t="str">
        <f t="shared" si="78"/>
        <v>PCV01083</v>
      </c>
      <c r="B406" s="41">
        <f t="shared" si="79"/>
        <v>-2700</v>
      </c>
      <c r="C406" s="148">
        <v>43640</v>
      </c>
      <c r="D406" s="36">
        <f t="shared" si="74"/>
        <v>1083</v>
      </c>
      <c r="E406" s="37" t="s">
        <v>127</v>
      </c>
      <c r="F406" s="37" t="s">
        <v>354</v>
      </c>
      <c r="G406" s="37" t="s">
        <v>466</v>
      </c>
      <c r="H406" s="38"/>
      <c r="I406" s="26">
        <v>2700</v>
      </c>
      <c r="J406" s="14">
        <f t="shared" ref="J406:J408" si="80">J405-I406+H406</f>
        <v>708175</v>
      </c>
      <c r="K406" s="31" t="s">
        <v>530</v>
      </c>
    </row>
    <row r="407" spans="1:16" outlineLevel="1" x14ac:dyDescent="0.3">
      <c r="A407" s="41" t="str">
        <f t="shared" si="78"/>
        <v>PCV01084</v>
      </c>
      <c r="B407" s="41">
        <f t="shared" si="79"/>
        <v>-178400</v>
      </c>
      <c r="C407" s="149">
        <v>43640</v>
      </c>
      <c r="D407" s="11">
        <f t="shared" si="74"/>
        <v>1084</v>
      </c>
      <c r="E407" s="4" t="s">
        <v>531</v>
      </c>
      <c r="F407" s="4" t="s">
        <v>532</v>
      </c>
      <c r="G407" s="4" t="s">
        <v>533</v>
      </c>
      <c r="I407" s="26">
        <v>178400</v>
      </c>
      <c r="J407" s="14">
        <f t="shared" si="80"/>
        <v>529775</v>
      </c>
      <c r="K407" s="31" t="s">
        <v>531</v>
      </c>
      <c r="L407" s="31" t="s">
        <v>531</v>
      </c>
      <c r="M407" s="50" t="s">
        <v>534</v>
      </c>
      <c r="N407" s="50">
        <v>107673746</v>
      </c>
      <c r="O407" s="3">
        <v>43640</v>
      </c>
      <c r="P407" s="69">
        <v>27213.56</v>
      </c>
    </row>
    <row r="408" spans="1:16" outlineLevel="1" x14ac:dyDescent="0.3">
      <c r="A408" s="41" t="str">
        <f t="shared" si="78"/>
        <v>PCV01085</v>
      </c>
      <c r="B408" s="41">
        <f t="shared" si="79"/>
        <v>-12000</v>
      </c>
      <c r="C408" s="149">
        <v>43640</v>
      </c>
      <c r="D408" s="11">
        <f t="shared" si="74"/>
        <v>1085</v>
      </c>
      <c r="E408" s="4" t="s">
        <v>26</v>
      </c>
      <c r="F408" s="4" t="s">
        <v>535</v>
      </c>
      <c r="G408" s="4" t="s">
        <v>533</v>
      </c>
      <c r="I408" s="26">
        <v>12000</v>
      </c>
      <c r="J408" s="14">
        <f t="shared" si="80"/>
        <v>517775</v>
      </c>
    </row>
    <row r="409" spans="1:16" outlineLevel="1" x14ac:dyDescent="0.3">
      <c r="A409" s="41" t="str">
        <f t="shared" si="78"/>
        <v>PCV01086</v>
      </c>
      <c r="B409" s="41">
        <f t="shared" si="79"/>
        <v>-12000</v>
      </c>
      <c r="C409" s="149">
        <v>43641</v>
      </c>
      <c r="D409" s="11">
        <f t="shared" si="74"/>
        <v>1086</v>
      </c>
      <c r="E409" s="4" t="s">
        <v>178</v>
      </c>
      <c r="F409" s="4" t="s">
        <v>377</v>
      </c>
      <c r="G409" s="4" t="s">
        <v>536</v>
      </c>
      <c r="I409" s="26">
        <v>12000</v>
      </c>
      <c r="J409" s="14">
        <f t="shared" ref="J409:J475" si="81">J408-I409+H409</f>
        <v>505775</v>
      </c>
    </row>
    <row r="410" spans="1:16" outlineLevel="1" x14ac:dyDescent="0.3">
      <c r="A410" s="41" t="str">
        <f t="shared" si="78"/>
        <v>PCV01087</v>
      </c>
      <c r="B410" s="41">
        <f t="shared" si="79"/>
        <v>-252800</v>
      </c>
      <c r="C410" s="148">
        <v>43642</v>
      </c>
      <c r="D410" s="36">
        <f t="shared" si="74"/>
        <v>1087</v>
      </c>
      <c r="E410" s="37" t="s">
        <v>127</v>
      </c>
      <c r="F410" s="37" t="s">
        <v>537</v>
      </c>
      <c r="G410" s="37" t="s">
        <v>466</v>
      </c>
      <c r="H410" s="38"/>
      <c r="I410" s="26">
        <v>252800</v>
      </c>
      <c r="J410" s="14">
        <f t="shared" si="81"/>
        <v>252975</v>
      </c>
    </row>
    <row r="411" spans="1:16" outlineLevel="1" x14ac:dyDescent="0.3">
      <c r="A411" s="41" t="str">
        <f t="shared" si="78"/>
        <v>PCV01088</v>
      </c>
      <c r="B411" s="41">
        <f t="shared" si="79"/>
        <v>-36000</v>
      </c>
      <c r="C411" s="149">
        <v>43643</v>
      </c>
      <c r="D411" s="11">
        <f t="shared" si="74"/>
        <v>1088</v>
      </c>
      <c r="E411" s="4" t="s">
        <v>538</v>
      </c>
      <c r="F411" s="4" t="s">
        <v>539</v>
      </c>
      <c r="G411" s="4" t="s">
        <v>483</v>
      </c>
      <c r="I411" s="26">
        <v>36000</v>
      </c>
      <c r="J411" s="14">
        <f t="shared" si="81"/>
        <v>216975</v>
      </c>
    </row>
    <row r="412" spans="1:16" outlineLevel="1" x14ac:dyDescent="0.3">
      <c r="A412" s="41" t="str">
        <f t="shared" si="78"/>
        <v>PCV01089</v>
      </c>
      <c r="B412" s="41">
        <f t="shared" si="79"/>
        <v>-15400</v>
      </c>
      <c r="C412" s="148">
        <v>43642</v>
      </c>
      <c r="D412" s="36">
        <f t="shared" si="74"/>
        <v>1089</v>
      </c>
      <c r="E412" s="37" t="s">
        <v>14</v>
      </c>
      <c r="F412" s="37" t="s">
        <v>540</v>
      </c>
      <c r="G412" s="37" t="s">
        <v>477</v>
      </c>
      <c r="H412" s="38"/>
      <c r="I412" s="26">
        <v>15400</v>
      </c>
      <c r="J412" s="14">
        <f t="shared" si="81"/>
        <v>201575</v>
      </c>
    </row>
    <row r="413" spans="1:16" outlineLevel="1" x14ac:dyDescent="0.3">
      <c r="A413" s="41" t="str">
        <f t="shared" ref="A413:A421" si="82">"PCV0"&amp;D413</f>
        <v>PCV01090</v>
      </c>
      <c r="B413" s="41">
        <f t="shared" ref="B413:B421" si="83">H413-I413</f>
        <v>-8000</v>
      </c>
      <c r="C413" s="148">
        <v>43642</v>
      </c>
      <c r="D413" s="36">
        <f t="shared" si="74"/>
        <v>1090</v>
      </c>
      <c r="E413" s="37" t="s">
        <v>14</v>
      </c>
      <c r="F413" s="37" t="s">
        <v>541</v>
      </c>
      <c r="G413" s="37" t="s">
        <v>477</v>
      </c>
      <c r="H413" s="38"/>
      <c r="I413" s="26">
        <v>8000</v>
      </c>
      <c r="J413" s="14">
        <f t="shared" si="81"/>
        <v>193575</v>
      </c>
    </row>
    <row r="414" spans="1:16" outlineLevel="1" x14ac:dyDescent="0.3">
      <c r="A414" s="41" t="str">
        <f t="shared" si="82"/>
        <v>PCV01091</v>
      </c>
      <c r="B414" s="41">
        <f t="shared" si="83"/>
        <v>-39000</v>
      </c>
      <c r="C414" s="148">
        <v>43643</v>
      </c>
      <c r="D414" s="36">
        <f t="shared" si="74"/>
        <v>1091</v>
      </c>
      <c r="E414" s="37" t="s">
        <v>542</v>
      </c>
      <c r="F414" s="37" t="s">
        <v>543</v>
      </c>
      <c r="G414" s="37" t="s">
        <v>475</v>
      </c>
      <c r="H414" s="38"/>
      <c r="I414" s="26">
        <v>39000</v>
      </c>
      <c r="J414" s="14">
        <f t="shared" si="81"/>
        <v>154575</v>
      </c>
      <c r="M414" s="50" t="s">
        <v>544</v>
      </c>
      <c r="N414" s="50">
        <v>103032717</v>
      </c>
      <c r="O414" s="3">
        <v>43648</v>
      </c>
      <c r="P414" s="69">
        <v>5949.15</v>
      </c>
    </row>
    <row r="415" spans="1:16" outlineLevel="1" x14ac:dyDescent="0.3">
      <c r="A415" s="41" t="str">
        <f t="shared" si="82"/>
        <v>PCV01092</v>
      </c>
      <c r="B415" s="41">
        <f t="shared" si="83"/>
        <v>-30000</v>
      </c>
      <c r="C415" s="148">
        <v>43643</v>
      </c>
      <c r="D415" s="36">
        <f t="shared" si="74"/>
        <v>1092</v>
      </c>
      <c r="E415" s="37" t="s">
        <v>26</v>
      </c>
      <c r="F415" s="37" t="s">
        <v>545</v>
      </c>
      <c r="G415" s="37" t="s">
        <v>489</v>
      </c>
      <c r="H415" s="38"/>
      <c r="I415" s="26">
        <v>30000</v>
      </c>
      <c r="J415" s="14">
        <f t="shared" si="81"/>
        <v>124575</v>
      </c>
    </row>
    <row r="416" spans="1:16" outlineLevel="1" x14ac:dyDescent="0.3">
      <c r="A416" s="41" t="str">
        <f t="shared" si="82"/>
        <v>PCV01093</v>
      </c>
      <c r="B416" s="41">
        <f t="shared" si="83"/>
        <v>-10000</v>
      </c>
      <c r="C416" s="148">
        <v>43643</v>
      </c>
      <c r="D416" s="36">
        <f t="shared" si="74"/>
        <v>1093</v>
      </c>
      <c r="E416" s="37" t="s">
        <v>66</v>
      </c>
      <c r="F416" s="37" t="s">
        <v>546</v>
      </c>
      <c r="G416" s="37" t="s">
        <v>547</v>
      </c>
      <c r="H416" s="38"/>
      <c r="I416" s="26">
        <v>10000</v>
      </c>
      <c r="J416" s="14">
        <f t="shared" si="81"/>
        <v>114575</v>
      </c>
    </row>
    <row r="417" spans="1:16" outlineLevel="1" x14ac:dyDescent="0.3">
      <c r="A417" s="41" t="str">
        <f t="shared" si="82"/>
        <v>PCV01094</v>
      </c>
      <c r="B417" s="41">
        <f t="shared" si="83"/>
        <v>-8000</v>
      </c>
      <c r="C417" s="148">
        <v>43644</v>
      </c>
      <c r="D417" s="36">
        <f t="shared" si="74"/>
        <v>1094</v>
      </c>
      <c r="E417" s="37" t="s">
        <v>386</v>
      </c>
      <c r="F417" s="37" t="s">
        <v>548</v>
      </c>
      <c r="G417" s="37" t="s">
        <v>475</v>
      </c>
      <c r="H417" s="38"/>
      <c r="I417" s="26">
        <v>8000</v>
      </c>
      <c r="J417" s="14">
        <f t="shared" si="81"/>
        <v>106575</v>
      </c>
    </row>
    <row r="418" spans="1:16" outlineLevel="1" x14ac:dyDescent="0.3">
      <c r="A418" s="41" t="str">
        <f t="shared" si="82"/>
        <v>PCV01095</v>
      </c>
      <c r="B418" s="41">
        <f t="shared" si="83"/>
        <v>-22500</v>
      </c>
      <c r="C418" s="149">
        <v>43644</v>
      </c>
      <c r="D418" s="11">
        <f t="shared" si="74"/>
        <v>1095</v>
      </c>
      <c r="E418" s="4" t="s">
        <v>26</v>
      </c>
      <c r="F418" s="4" t="s">
        <v>549</v>
      </c>
      <c r="G418" s="37" t="s">
        <v>475</v>
      </c>
      <c r="I418" s="26">
        <v>22500</v>
      </c>
      <c r="J418" s="14">
        <f t="shared" si="81"/>
        <v>84075</v>
      </c>
    </row>
    <row r="419" spans="1:16" outlineLevel="1" x14ac:dyDescent="0.3">
      <c r="A419" s="41" t="str">
        <f t="shared" si="82"/>
        <v>PCV01096</v>
      </c>
      <c r="B419" s="41">
        <f t="shared" si="83"/>
        <v>-2000</v>
      </c>
      <c r="C419" s="148">
        <v>43644</v>
      </c>
      <c r="D419" s="36">
        <f t="shared" si="74"/>
        <v>1096</v>
      </c>
      <c r="E419" s="37" t="s">
        <v>226</v>
      </c>
      <c r="F419" s="37" t="s">
        <v>550</v>
      </c>
      <c r="G419" s="37" t="s">
        <v>524</v>
      </c>
      <c r="H419" s="38"/>
      <c r="I419" s="26">
        <v>2000</v>
      </c>
      <c r="J419" s="14">
        <f t="shared" si="81"/>
        <v>82075</v>
      </c>
    </row>
    <row r="420" spans="1:16" outlineLevel="1" x14ac:dyDescent="0.3">
      <c r="A420" s="41" t="str">
        <f t="shared" si="82"/>
        <v>PCV01097</v>
      </c>
      <c r="B420" s="41">
        <f t="shared" si="83"/>
        <v>-6000</v>
      </c>
      <c r="C420" s="149">
        <v>43644</v>
      </c>
      <c r="D420" s="11">
        <f t="shared" si="74"/>
        <v>1097</v>
      </c>
      <c r="E420" s="4" t="s">
        <v>14</v>
      </c>
      <c r="F420" s="4" t="s">
        <v>551</v>
      </c>
      <c r="G420" s="37" t="s">
        <v>477</v>
      </c>
      <c r="I420" s="26">
        <v>6000</v>
      </c>
      <c r="J420" s="14">
        <f t="shared" si="81"/>
        <v>76075</v>
      </c>
      <c r="K420" s="34">
        <f>115075-J420</f>
        <v>39000</v>
      </c>
    </row>
    <row r="421" spans="1:16" outlineLevel="1" collapsed="1" x14ac:dyDescent="0.3">
      <c r="A421" s="41" t="str">
        <f t="shared" si="82"/>
        <v>PCV01098</v>
      </c>
      <c r="B421" s="41">
        <f t="shared" si="83"/>
        <v>-18000</v>
      </c>
      <c r="C421" s="149">
        <v>43648</v>
      </c>
      <c r="D421" s="11">
        <f t="shared" si="74"/>
        <v>1098</v>
      </c>
      <c r="E421" s="4" t="s">
        <v>170</v>
      </c>
      <c r="F421" s="4" t="s">
        <v>552</v>
      </c>
      <c r="G421" s="4" t="s">
        <v>489</v>
      </c>
      <c r="I421" s="26">
        <v>18000</v>
      </c>
      <c r="J421" s="14">
        <f t="shared" si="81"/>
        <v>58075</v>
      </c>
      <c r="L421" s="31" t="s">
        <v>553</v>
      </c>
      <c r="M421" s="50" t="s">
        <v>554</v>
      </c>
      <c r="N421" s="50">
        <v>102891125</v>
      </c>
      <c r="O421" s="3" t="s">
        <v>555</v>
      </c>
      <c r="P421" s="69">
        <v>2745</v>
      </c>
    </row>
    <row r="422" spans="1:16" outlineLevel="1" x14ac:dyDescent="0.3">
      <c r="A422" s="41" t="str">
        <f>IF(D422="","","PCV0"&amp;D422)</f>
        <v/>
      </c>
      <c r="B422" s="41" t="str">
        <f>IF(D422="","",H422-I422)</f>
        <v/>
      </c>
      <c r="E422" s="4" t="s">
        <v>99</v>
      </c>
      <c r="F422" s="4" t="s">
        <v>556</v>
      </c>
      <c r="H422" s="16">
        <v>4000000</v>
      </c>
      <c r="I422" s="26"/>
      <c r="J422" s="14">
        <f t="shared" si="81"/>
        <v>4058075</v>
      </c>
    </row>
    <row r="423" spans="1:16" outlineLevel="1" x14ac:dyDescent="0.3">
      <c r="E423" s="4" t="s">
        <v>99</v>
      </c>
      <c r="F423" s="4" t="s">
        <v>557</v>
      </c>
      <c r="H423" s="16">
        <v>24000</v>
      </c>
      <c r="I423" s="26"/>
      <c r="J423" s="14">
        <f t="shared" si="81"/>
        <v>4082075</v>
      </c>
    </row>
    <row r="424" spans="1:16" outlineLevel="1" x14ac:dyDescent="0.3">
      <c r="A424" s="41" t="str">
        <f t="shared" ref="A424:A475" si="84">IF(D424="","","PCV0"&amp;D424)</f>
        <v>PCV01099</v>
      </c>
      <c r="B424" s="41">
        <f t="shared" ref="B424:B455" si="85">IF(D424="","",H424-I424)</f>
        <v>-144500</v>
      </c>
      <c r="C424" s="149">
        <v>43648</v>
      </c>
      <c r="D424" s="11">
        <f>D421+1</f>
        <v>1099</v>
      </c>
      <c r="E424" s="4" t="s">
        <v>127</v>
      </c>
      <c r="F424" s="4" t="s">
        <v>558</v>
      </c>
      <c r="G424" s="4" t="s">
        <v>466</v>
      </c>
      <c r="I424" s="26">
        <v>144500</v>
      </c>
      <c r="J424" s="14">
        <f t="shared" si="81"/>
        <v>3937575</v>
      </c>
    </row>
    <row r="425" spans="1:16" ht="17.25" customHeight="1" outlineLevel="1" x14ac:dyDescent="0.3">
      <c r="A425" s="41" t="str">
        <f t="shared" si="84"/>
        <v>PCV01100</v>
      </c>
      <c r="B425" s="41">
        <f t="shared" si="85"/>
        <v>-91600</v>
      </c>
      <c r="C425" s="149">
        <v>43648</v>
      </c>
      <c r="D425" s="11">
        <f t="shared" si="74"/>
        <v>1100</v>
      </c>
      <c r="E425" s="4" t="s">
        <v>127</v>
      </c>
      <c r="F425" s="4" t="s">
        <v>293</v>
      </c>
      <c r="G425" s="4" t="s">
        <v>466</v>
      </c>
      <c r="I425" s="26">
        <v>91600</v>
      </c>
      <c r="J425" s="14">
        <f t="shared" si="81"/>
        <v>3845975</v>
      </c>
      <c r="L425" s="31" t="s">
        <v>559</v>
      </c>
      <c r="M425" s="63" t="s">
        <v>560</v>
      </c>
      <c r="N425" s="63" t="s">
        <v>561</v>
      </c>
      <c r="O425" s="64" t="s">
        <v>562</v>
      </c>
      <c r="P425" s="71" t="s">
        <v>563</v>
      </c>
    </row>
    <row r="426" spans="1:16" outlineLevel="1" x14ac:dyDescent="0.3">
      <c r="A426" s="41" t="str">
        <f t="shared" si="84"/>
        <v>PCV01101</v>
      </c>
      <c r="B426" s="41">
        <f t="shared" si="85"/>
        <v>-62800</v>
      </c>
      <c r="C426" s="149">
        <v>43649</v>
      </c>
      <c r="D426" s="11">
        <f t="shared" si="74"/>
        <v>1101</v>
      </c>
      <c r="E426" s="4" t="s">
        <v>180</v>
      </c>
      <c r="F426" s="4" t="s">
        <v>564</v>
      </c>
      <c r="G426" s="4" t="s">
        <v>499</v>
      </c>
      <c r="I426" s="26">
        <v>62800</v>
      </c>
      <c r="J426" s="14">
        <f t="shared" si="81"/>
        <v>3783175</v>
      </c>
    </row>
    <row r="427" spans="1:16" outlineLevel="1" x14ac:dyDescent="0.3">
      <c r="A427" s="41" t="str">
        <f t="shared" si="84"/>
        <v>PCV01102</v>
      </c>
      <c r="B427" s="41">
        <f t="shared" si="85"/>
        <v>-208500</v>
      </c>
      <c r="C427" s="149">
        <v>43649</v>
      </c>
      <c r="D427" s="11">
        <f t="shared" si="74"/>
        <v>1102</v>
      </c>
      <c r="E427" s="4" t="s">
        <v>180</v>
      </c>
      <c r="F427" s="4" t="s">
        <v>565</v>
      </c>
      <c r="G427" s="4" t="s">
        <v>499</v>
      </c>
      <c r="I427" s="26">
        <v>208500</v>
      </c>
      <c r="J427" s="14">
        <f t="shared" si="81"/>
        <v>3574675</v>
      </c>
    </row>
    <row r="428" spans="1:16" outlineLevel="1" x14ac:dyDescent="0.3">
      <c r="A428" s="41" t="str">
        <f t="shared" si="84"/>
        <v>PCV01103</v>
      </c>
      <c r="B428" s="41">
        <f t="shared" si="85"/>
        <v>-20000</v>
      </c>
      <c r="C428" s="149">
        <v>43649</v>
      </c>
      <c r="D428" s="11">
        <f t="shared" si="74"/>
        <v>1103</v>
      </c>
      <c r="E428" s="4" t="s">
        <v>73</v>
      </c>
      <c r="F428" s="4" t="s">
        <v>566</v>
      </c>
      <c r="G428" t="s">
        <v>481</v>
      </c>
      <c r="I428" s="26">
        <v>20000</v>
      </c>
      <c r="J428" s="14">
        <f t="shared" si="81"/>
        <v>3554675</v>
      </c>
    </row>
    <row r="429" spans="1:16" outlineLevel="1" x14ac:dyDescent="0.3">
      <c r="A429" s="41" t="str">
        <f t="shared" si="84"/>
        <v>PCV01104</v>
      </c>
      <c r="B429" s="41">
        <f t="shared" si="85"/>
        <v>-15000</v>
      </c>
      <c r="C429" s="149">
        <v>43649</v>
      </c>
      <c r="D429" s="11">
        <f t="shared" si="74"/>
        <v>1104</v>
      </c>
      <c r="E429" s="4" t="s">
        <v>226</v>
      </c>
      <c r="F429" s="4" t="s">
        <v>567</v>
      </c>
      <c r="G429" s="4" t="s">
        <v>473</v>
      </c>
      <c r="I429" s="26">
        <v>15000</v>
      </c>
      <c r="J429" s="14">
        <f t="shared" si="81"/>
        <v>3539675</v>
      </c>
    </row>
    <row r="430" spans="1:16" outlineLevel="1" x14ac:dyDescent="0.3">
      <c r="A430" s="41" t="str">
        <f t="shared" si="84"/>
        <v>PCV01105</v>
      </c>
      <c r="B430" s="41">
        <f t="shared" si="85"/>
        <v>-12000</v>
      </c>
      <c r="C430" s="149">
        <v>43649</v>
      </c>
      <c r="D430" s="11">
        <f t="shared" si="74"/>
        <v>1105</v>
      </c>
      <c r="E430" s="4" t="s">
        <v>226</v>
      </c>
      <c r="F430" s="4" t="s">
        <v>568</v>
      </c>
      <c r="G430" s="4" t="s">
        <v>481</v>
      </c>
      <c r="I430" s="26">
        <v>12000</v>
      </c>
      <c r="J430" s="14">
        <f t="shared" si="81"/>
        <v>3527675</v>
      </c>
    </row>
    <row r="431" spans="1:16" outlineLevel="1" x14ac:dyDescent="0.3">
      <c r="A431" s="41" t="str">
        <f t="shared" si="84"/>
        <v>PCV01106</v>
      </c>
      <c r="B431" s="41">
        <f t="shared" si="85"/>
        <v>-67500</v>
      </c>
      <c r="C431" s="149">
        <v>43649</v>
      </c>
      <c r="D431" s="11">
        <f t="shared" si="74"/>
        <v>1106</v>
      </c>
      <c r="E431" s="4" t="s">
        <v>26</v>
      </c>
      <c r="F431" s="4" t="s">
        <v>569</v>
      </c>
      <c r="G431" s="4" t="s">
        <v>475</v>
      </c>
      <c r="I431" s="26">
        <v>67500</v>
      </c>
      <c r="J431" s="14">
        <f t="shared" si="81"/>
        <v>3460175</v>
      </c>
    </row>
    <row r="432" spans="1:16" outlineLevel="1" x14ac:dyDescent="0.3">
      <c r="A432" s="41" t="str">
        <f t="shared" si="84"/>
        <v>PCV01107</v>
      </c>
      <c r="B432" s="41">
        <f t="shared" si="85"/>
        <v>-90000</v>
      </c>
      <c r="C432" s="149">
        <v>43649</v>
      </c>
      <c r="D432" s="11">
        <f t="shared" si="74"/>
        <v>1107</v>
      </c>
      <c r="E432" s="4" t="s">
        <v>26</v>
      </c>
      <c r="F432" s="4" t="s">
        <v>570</v>
      </c>
      <c r="G432" s="4" t="s">
        <v>489</v>
      </c>
      <c r="I432" s="26">
        <v>90000</v>
      </c>
      <c r="J432" s="14">
        <f t="shared" si="81"/>
        <v>3370175</v>
      </c>
    </row>
    <row r="433" spans="1:16" outlineLevel="1" x14ac:dyDescent="0.3">
      <c r="A433" s="41" t="str">
        <f t="shared" si="84"/>
        <v>PCV01108</v>
      </c>
      <c r="B433" s="41">
        <f t="shared" si="85"/>
        <v>-70000</v>
      </c>
      <c r="C433" s="149">
        <v>43650</v>
      </c>
      <c r="D433" s="11">
        <f t="shared" si="74"/>
        <v>1108</v>
      </c>
      <c r="E433" s="4" t="s">
        <v>29</v>
      </c>
      <c r="F433" s="4" t="s">
        <v>571</v>
      </c>
      <c r="G433" s="4" t="s">
        <v>547</v>
      </c>
      <c r="I433" s="26">
        <v>70000</v>
      </c>
      <c r="J433" s="14">
        <f t="shared" si="81"/>
        <v>3300175</v>
      </c>
    </row>
    <row r="434" spans="1:16" outlineLevel="1" x14ac:dyDescent="0.3">
      <c r="A434" s="41" t="str">
        <f t="shared" si="84"/>
        <v>PCV01109</v>
      </c>
      <c r="B434" s="41">
        <f t="shared" si="85"/>
        <v>-76000</v>
      </c>
      <c r="C434" s="149">
        <v>43651</v>
      </c>
      <c r="D434" s="11">
        <f t="shared" si="74"/>
        <v>1109</v>
      </c>
      <c r="E434" s="4" t="s">
        <v>127</v>
      </c>
      <c r="F434" s="4" t="s">
        <v>572</v>
      </c>
      <c r="G434" s="4" t="s">
        <v>466</v>
      </c>
      <c r="I434" s="26">
        <v>76000</v>
      </c>
      <c r="J434" s="14">
        <f t="shared" si="81"/>
        <v>3224175</v>
      </c>
    </row>
    <row r="435" spans="1:16" outlineLevel="1" x14ac:dyDescent="0.3">
      <c r="A435" s="41" t="str">
        <f t="shared" si="84"/>
        <v>PCV01110</v>
      </c>
      <c r="B435" s="41">
        <f t="shared" si="85"/>
        <v>-10000</v>
      </c>
      <c r="C435" s="149">
        <v>43651</v>
      </c>
      <c r="D435" s="11">
        <f t="shared" si="74"/>
        <v>1110</v>
      </c>
      <c r="E435" s="4" t="s">
        <v>66</v>
      </c>
      <c r="F435" s="4" t="s">
        <v>573</v>
      </c>
      <c r="G435" s="4" t="s">
        <v>547</v>
      </c>
      <c r="I435" s="26">
        <v>10000</v>
      </c>
      <c r="J435" s="14">
        <f t="shared" si="81"/>
        <v>3214175</v>
      </c>
    </row>
    <row r="436" spans="1:16" outlineLevel="1" x14ac:dyDescent="0.3">
      <c r="A436" s="41" t="str">
        <f t="shared" si="84"/>
        <v>PCV01111</v>
      </c>
      <c r="B436" s="41">
        <f t="shared" si="85"/>
        <v>-50000</v>
      </c>
      <c r="C436" s="149">
        <v>43651</v>
      </c>
      <c r="D436" s="11">
        <f t="shared" si="74"/>
        <v>1111</v>
      </c>
      <c r="E436" s="4" t="s">
        <v>66</v>
      </c>
      <c r="F436" s="4" t="s">
        <v>574</v>
      </c>
      <c r="G436" s="4" t="s">
        <v>524</v>
      </c>
      <c r="I436" s="26">
        <v>50000</v>
      </c>
      <c r="J436" s="14">
        <f t="shared" si="81"/>
        <v>3164175</v>
      </c>
    </row>
    <row r="437" spans="1:16" outlineLevel="1" x14ac:dyDescent="0.3">
      <c r="A437" s="41" t="str">
        <f t="shared" si="84"/>
        <v>PCV01112</v>
      </c>
      <c r="B437" s="41">
        <f t="shared" si="85"/>
        <v>-3500</v>
      </c>
      <c r="C437" s="149">
        <v>43651</v>
      </c>
      <c r="D437" s="11">
        <f t="shared" si="74"/>
        <v>1112</v>
      </c>
      <c r="E437" s="4" t="s">
        <v>14</v>
      </c>
      <c r="F437" s="4" t="s">
        <v>575</v>
      </c>
      <c r="G437" s="4" t="s">
        <v>481</v>
      </c>
      <c r="I437" s="26">
        <v>3500</v>
      </c>
      <c r="J437" s="14">
        <f t="shared" si="81"/>
        <v>3160675</v>
      </c>
    </row>
    <row r="438" spans="1:16" outlineLevel="1" x14ac:dyDescent="0.3">
      <c r="A438" s="41" t="str">
        <f t="shared" si="84"/>
        <v>PCV01113</v>
      </c>
      <c r="B438" s="41">
        <f t="shared" si="85"/>
        <v>-2500</v>
      </c>
      <c r="C438" s="149">
        <v>43651</v>
      </c>
      <c r="D438" s="11">
        <f t="shared" si="74"/>
        <v>1113</v>
      </c>
      <c r="E438" s="4" t="s">
        <v>576</v>
      </c>
      <c r="F438" s="4" t="s">
        <v>577</v>
      </c>
      <c r="G438" s="4" t="s">
        <v>524</v>
      </c>
      <c r="I438" s="26">
        <v>2500</v>
      </c>
      <c r="J438" s="14">
        <f t="shared" si="81"/>
        <v>3158175</v>
      </c>
      <c r="L438" s="31" t="s">
        <v>576</v>
      </c>
      <c r="M438" s="50" t="s">
        <v>578</v>
      </c>
      <c r="N438" s="50">
        <v>100152868</v>
      </c>
      <c r="O438" s="3">
        <v>43648</v>
      </c>
      <c r="P438" s="69">
        <v>381.36</v>
      </c>
    </row>
    <row r="439" spans="1:16" outlineLevel="1" x14ac:dyDescent="0.3">
      <c r="A439" s="41" t="str">
        <f t="shared" si="84"/>
        <v>PCV01114</v>
      </c>
      <c r="B439" s="41">
        <f t="shared" si="85"/>
        <v>-30000</v>
      </c>
      <c r="C439" s="149">
        <v>43651</v>
      </c>
      <c r="D439" s="11">
        <f t="shared" si="74"/>
        <v>1114</v>
      </c>
      <c r="E439" s="4" t="s">
        <v>342</v>
      </c>
      <c r="F439" s="4" t="s">
        <v>579</v>
      </c>
      <c r="G439" s="4" t="s">
        <v>475</v>
      </c>
      <c r="I439" s="26">
        <v>30000</v>
      </c>
      <c r="J439" s="14">
        <f t="shared" si="81"/>
        <v>3128175</v>
      </c>
    </row>
    <row r="440" spans="1:16" outlineLevel="1" x14ac:dyDescent="0.3">
      <c r="A440" s="41" t="str">
        <f t="shared" si="84"/>
        <v>PCV01115</v>
      </c>
      <c r="B440" s="41">
        <f t="shared" si="85"/>
        <v>-1304000</v>
      </c>
      <c r="C440" s="149">
        <v>43651</v>
      </c>
      <c r="D440" s="11">
        <f t="shared" si="74"/>
        <v>1115</v>
      </c>
      <c r="E440" s="4" t="s">
        <v>226</v>
      </c>
      <c r="F440" s="4" t="s">
        <v>580</v>
      </c>
      <c r="G440" s="4" t="s">
        <v>581</v>
      </c>
      <c r="I440" s="26">
        <v>1304000</v>
      </c>
      <c r="J440" s="14">
        <f t="shared" si="81"/>
        <v>1824175</v>
      </c>
    </row>
    <row r="441" spans="1:16" outlineLevel="1" x14ac:dyDescent="0.3">
      <c r="A441" s="41" t="str">
        <f t="shared" si="84"/>
        <v>PCV01116</v>
      </c>
      <c r="B441" s="41">
        <f t="shared" si="85"/>
        <v>-900000</v>
      </c>
      <c r="C441" s="149">
        <v>43654</v>
      </c>
      <c r="D441" s="11">
        <f t="shared" si="74"/>
        <v>1116</v>
      </c>
      <c r="E441" s="4" t="s">
        <v>538</v>
      </c>
      <c r="F441" s="4" t="s">
        <v>582</v>
      </c>
      <c r="G441" s="4" t="s">
        <v>483</v>
      </c>
      <c r="I441" s="26">
        <v>900000</v>
      </c>
      <c r="J441" s="14">
        <f t="shared" si="81"/>
        <v>924175</v>
      </c>
    </row>
    <row r="442" spans="1:16" outlineLevel="1" x14ac:dyDescent="0.3">
      <c r="A442" s="41" t="str">
        <f t="shared" si="84"/>
        <v>PCV01117</v>
      </c>
      <c r="B442" s="41">
        <f t="shared" si="85"/>
        <v>-193000</v>
      </c>
      <c r="C442" s="149">
        <v>43655</v>
      </c>
      <c r="D442" s="11">
        <f t="shared" si="74"/>
        <v>1117</v>
      </c>
      <c r="E442" s="4" t="s">
        <v>127</v>
      </c>
      <c r="F442" s="4" t="s">
        <v>583</v>
      </c>
      <c r="G442" s="4" t="s">
        <v>584</v>
      </c>
      <c r="I442" s="26">
        <v>193000</v>
      </c>
      <c r="J442" s="14">
        <f t="shared" si="81"/>
        <v>731175</v>
      </c>
    </row>
    <row r="443" spans="1:16" outlineLevel="1" x14ac:dyDescent="0.3">
      <c r="A443" s="41" t="str">
        <f t="shared" si="84"/>
        <v>PCV01118</v>
      </c>
      <c r="B443" s="41">
        <f t="shared" si="85"/>
        <v>-35000</v>
      </c>
      <c r="C443" s="149">
        <v>43655</v>
      </c>
      <c r="D443" s="11">
        <f t="shared" si="74"/>
        <v>1118</v>
      </c>
      <c r="E443" s="4" t="s">
        <v>29</v>
      </c>
      <c r="F443" s="4" t="s">
        <v>585</v>
      </c>
      <c r="G443" s="4" t="s">
        <v>547</v>
      </c>
      <c r="I443" s="26">
        <v>35000</v>
      </c>
      <c r="J443" s="14">
        <f t="shared" si="81"/>
        <v>696175</v>
      </c>
    </row>
    <row r="444" spans="1:16" outlineLevel="1" x14ac:dyDescent="0.3">
      <c r="A444" s="41" t="str">
        <f t="shared" si="84"/>
        <v>PCV01119</v>
      </c>
      <c r="B444" s="41">
        <f t="shared" si="85"/>
        <v>-6000</v>
      </c>
      <c r="C444" s="149">
        <v>43656</v>
      </c>
      <c r="D444" s="11">
        <f t="shared" si="74"/>
        <v>1119</v>
      </c>
      <c r="E444" s="4" t="s">
        <v>386</v>
      </c>
      <c r="F444" s="4" t="s">
        <v>586</v>
      </c>
      <c r="G444" s="4" t="s">
        <v>587</v>
      </c>
      <c r="I444" s="26">
        <v>6000</v>
      </c>
      <c r="J444" s="14">
        <f t="shared" si="81"/>
        <v>690175</v>
      </c>
    </row>
    <row r="445" spans="1:16" outlineLevel="1" x14ac:dyDescent="0.3">
      <c r="A445" s="41" t="str">
        <f t="shared" si="84"/>
        <v>PCV01120</v>
      </c>
      <c r="B445" s="41">
        <f t="shared" si="85"/>
        <v>-10000</v>
      </c>
      <c r="C445" s="149">
        <v>43656</v>
      </c>
      <c r="D445" s="11">
        <f t="shared" si="74"/>
        <v>1120</v>
      </c>
      <c r="E445" s="4" t="s">
        <v>521</v>
      </c>
      <c r="F445" s="4" t="s">
        <v>588</v>
      </c>
      <c r="G445" s="4" t="s">
        <v>497</v>
      </c>
      <c r="I445" s="106">
        <v>10000</v>
      </c>
      <c r="J445" s="14">
        <f t="shared" si="81"/>
        <v>680175</v>
      </c>
    </row>
    <row r="446" spans="1:16" outlineLevel="1" x14ac:dyDescent="0.3">
      <c r="A446" s="41" t="str">
        <f t="shared" si="84"/>
        <v>PCV01121</v>
      </c>
      <c r="B446" s="41">
        <f t="shared" si="85"/>
        <v>-21920</v>
      </c>
      <c r="C446" s="149">
        <v>43657</v>
      </c>
      <c r="D446" s="11">
        <f t="shared" si="74"/>
        <v>1121</v>
      </c>
      <c r="E446" s="4" t="s">
        <v>14</v>
      </c>
      <c r="F446" s="4" t="s">
        <v>589</v>
      </c>
      <c r="G446" s="4" t="s">
        <v>477</v>
      </c>
      <c r="I446" s="26">
        <v>21920</v>
      </c>
      <c r="J446" s="14">
        <f t="shared" si="81"/>
        <v>658255</v>
      </c>
    </row>
    <row r="447" spans="1:16" outlineLevel="1" x14ac:dyDescent="0.3">
      <c r="A447" s="41" t="str">
        <f t="shared" si="84"/>
        <v>PCV01122</v>
      </c>
      <c r="B447" s="41">
        <f t="shared" si="85"/>
        <v>-26921</v>
      </c>
      <c r="C447" s="149">
        <v>43657</v>
      </c>
      <c r="D447" s="11">
        <f t="shared" si="74"/>
        <v>1122</v>
      </c>
      <c r="E447" s="4" t="s">
        <v>29</v>
      </c>
      <c r="F447" s="4" t="s">
        <v>590</v>
      </c>
      <c r="G447" t="s">
        <v>591</v>
      </c>
      <c r="I447" s="26">
        <v>26921</v>
      </c>
      <c r="J447" s="14">
        <f t="shared" si="81"/>
        <v>631334</v>
      </c>
    </row>
    <row r="448" spans="1:16" outlineLevel="1" x14ac:dyDescent="0.3">
      <c r="A448" s="41" t="str">
        <f t="shared" si="84"/>
        <v>PCV01123</v>
      </c>
      <c r="B448" s="41">
        <f t="shared" si="85"/>
        <v>-98400</v>
      </c>
      <c r="C448" s="149">
        <v>43658</v>
      </c>
      <c r="D448" s="11">
        <f t="shared" si="74"/>
        <v>1123</v>
      </c>
      <c r="E448" s="4" t="s">
        <v>127</v>
      </c>
      <c r="F448" s="4" t="s">
        <v>592</v>
      </c>
      <c r="G448" s="4" t="s">
        <v>584</v>
      </c>
      <c r="I448" s="26">
        <v>98400</v>
      </c>
      <c r="J448" s="14">
        <f t="shared" si="81"/>
        <v>532934</v>
      </c>
    </row>
    <row r="449" spans="1:16" outlineLevel="1" x14ac:dyDescent="0.3">
      <c r="A449" s="41" t="str">
        <f t="shared" si="84"/>
        <v>PCV01124</v>
      </c>
      <c r="B449" s="41">
        <f t="shared" si="85"/>
        <v>-163000</v>
      </c>
      <c r="C449" s="149">
        <v>43658</v>
      </c>
      <c r="D449" s="11">
        <f t="shared" si="74"/>
        <v>1124</v>
      </c>
      <c r="E449" s="4" t="s">
        <v>593</v>
      </c>
      <c r="F449" s="4" t="s">
        <v>594</v>
      </c>
      <c r="G449" s="4" t="s">
        <v>512</v>
      </c>
      <c r="I449" s="26">
        <v>163000</v>
      </c>
      <c r="J449" s="14">
        <f t="shared" si="81"/>
        <v>369934</v>
      </c>
      <c r="L449" s="31" t="s">
        <v>595</v>
      </c>
      <c r="M449" s="50" t="s">
        <v>596</v>
      </c>
      <c r="N449" s="50">
        <v>100879428</v>
      </c>
      <c r="O449" s="3">
        <v>43658</v>
      </c>
      <c r="P449" s="69">
        <v>24406.78</v>
      </c>
    </row>
    <row r="450" spans="1:16" outlineLevel="1" x14ac:dyDescent="0.3">
      <c r="A450" s="41" t="str">
        <f t="shared" si="84"/>
        <v>PCV01125</v>
      </c>
      <c r="B450" s="41">
        <f t="shared" si="85"/>
        <v>-18000</v>
      </c>
      <c r="C450" s="149">
        <v>43661</v>
      </c>
      <c r="D450" s="11">
        <f t="shared" si="74"/>
        <v>1125</v>
      </c>
      <c r="E450" s="4" t="s">
        <v>386</v>
      </c>
      <c r="F450" s="4" t="s">
        <v>597</v>
      </c>
      <c r="G450" s="4" t="s">
        <v>489</v>
      </c>
      <c r="I450" s="26">
        <v>18000</v>
      </c>
      <c r="J450" s="14">
        <f t="shared" si="81"/>
        <v>351934</v>
      </c>
      <c r="L450" s="31" t="s">
        <v>553</v>
      </c>
      <c r="M450" s="50" t="s">
        <v>598</v>
      </c>
      <c r="N450" s="50">
        <v>102891125</v>
      </c>
      <c r="O450" s="3">
        <v>43661</v>
      </c>
      <c r="P450" s="69">
        <v>2745.76</v>
      </c>
    </row>
    <row r="451" spans="1:16" outlineLevel="1" x14ac:dyDescent="0.3">
      <c r="A451" s="41" t="str">
        <f t="shared" si="84"/>
        <v/>
      </c>
      <c r="B451" s="41" t="str">
        <f t="shared" si="85"/>
        <v/>
      </c>
      <c r="C451" s="149">
        <v>43661</v>
      </c>
      <c r="E451" s="4" t="s">
        <v>127</v>
      </c>
      <c r="F451" s="4" t="s">
        <v>599</v>
      </c>
      <c r="G451" s="4" t="s">
        <v>466</v>
      </c>
      <c r="H451" s="16">
        <v>59000</v>
      </c>
      <c r="I451" s="26"/>
      <c r="J451" s="14">
        <f t="shared" si="81"/>
        <v>410934</v>
      </c>
    </row>
    <row r="452" spans="1:16" outlineLevel="1" x14ac:dyDescent="0.3">
      <c r="A452" s="41" t="str">
        <f t="shared" si="84"/>
        <v>PCV01126</v>
      </c>
      <c r="B452" s="41">
        <f t="shared" si="85"/>
        <v>-220900</v>
      </c>
      <c r="C452" s="149">
        <v>43661</v>
      </c>
      <c r="D452" s="11">
        <f>D450+1</f>
        <v>1126</v>
      </c>
      <c r="E452" s="4" t="s">
        <v>127</v>
      </c>
      <c r="F452" s="4" t="s">
        <v>435</v>
      </c>
      <c r="G452" s="4" t="s">
        <v>466</v>
      </c>
      <c r="I452" s="26">
        <v>220900</v>
      </c>
      <c r="J452" s="14">
        <f t="shared" si="81"/>
        <v>190034</v>
      </c>
    </row>
    <row r="453" spans="1:16" outlineLevel="1" x14ac:dyDescent="0.3">
      <c r="A453" s="41" t="str">
        <f t="shared" si="84"/>
        <v>PCV01127</v>
      </c>
      <c r="B453" s="41">
        <f t="shared" si="85"/>
        <v>-10000</v>
      </c>
      <c r="C453" s="149">
        <v>43662</v>
      </c>
      <c r="D453" s="11">
        <f t="shared" ref="D453:D495" si="86">D452+1</f>
        <v>1127</v>
      </c>
      <c r="E453" s="4" t="s">
        <v>66</v>
      </c>
      <c r="F453" s="4" t="s">
        <v>600</v>
      </c>
      <c r="G453" s="4" t="s">
        <v>524</v>
      </c>
      <c r="I453" s="26">
        <v>10000</v>
      </c>
      <c r="J453" s="14">
        <f t="shared" si="81"/>
        <v>180034</v>
      </c>
    </row>
    <row r="454" spans="1:16" outlineLevel="1" x14ac:dyDescent="0.3">
      <c r="A454" s="41" t="str">
        <f t="shared" si="84"/>
        <v>PCV01128</v>
      </c>
      <c r="B454" s="41">
        <f t="shared" si="85"/>
        <v>-12500</v>
      </c>
      <c r="C454" s="149">
        <v>43662</v>
      </c>
      <c r="D454" s="11">
        <f t="shared" si="86"/>
        <v>1128</v>
      </c>
      <c r="E454" s="4" t="s">
        <v>601</v>
      </c>
      <c r="F454" s="4" t="s">
        <v>377</v>
      </c>
      <c r="G454" s="4" t="s">
        <v>536</v>
      </c>
      <c r="I454" s="26">
        <v>12500</v>
      </c>
      <c r="J454" s="14">
        <f t="shared" si="81"/>
        <v>167534</v>
      </c>
    </row>
    <row r="455" spans="1:16" outlineLevel="1" x14ac:dyDescent="0.3">
      <c r="A455" s="41" t="str">
        <f t="shared" si="84"/>
        <v>PCV01129</v>
      </c>
      <c r="B455" s="41">
        <f t="shared" si="85"/>
        <v>-3500</v>
      </c>
      <c r="C455" s="149">
        <v>43662</v>
      </c>
      <c r="D455" s="11">
        <f t="shared" si="86"/>
        <v>1129</v>
      </c>
      <c r="E455" s="4" t="s">
        <v>26</v>
      </c>
      <c r="F455" s="4" t="s">
        <v>602</v>
      </c>
      <c r="G455" s="4" t="s">
        <v>603</v>
      </c>
      <c r="I455" s="26">
        <v>3500</v>
      </c>
      <c r="J455" s="14">
        <f t="shared" si="81"/>
        <v>164034</v>
      </c>
    </row>
    <row r="456" spans="1:16" outlineLevel="1" x14ac:dyDescent="0.3">
      <c r="A456" s="41" t="str">
        <f t="shared" si="84"/>
        <v>PCV01130</v>
      </c>
      <c r="B456" s="41">
        <f t="shared" ref="B456:B489" si="87">IF(D456="","",H456-I456)</f>
        <v>-22000</v>
      </c>
      <c r="C456" s="149">
        <v>43663</v>
      </c>
      <c r="D456" s="11">
        <f t="shared" si="86"/>
        <v>1130</v>
      </c>
      <c r="E456" s="4" t="s">
        <v>386</v>
      </c>
      <c r="F456" s="4" t="s">
        <v>604</v>
      </c>
      <c r="G456" s="4" t="s">
        <v>605</v>
      </c>
      <c r="I456" s="26">
        <v>22000</v>
      </c>
      <c r="J456" s="14">
        <f t="shared" si="81"/>
        <v>142034</v>
      </c>
    </row>
    <row r="457" spans="1:16" outlineLevel="1" x14ac:dyDescent="0.3">
      <c r="A457" s="41" t="str">
        <f t="shared" si="84"/>
        <v>PCV01131</v>
      </c>
      <c r="B457" s="41">
        <f t="shared" si="87"/>
        <v>-100000</v>
      </c>
      <c r="C457" s="149">
        <v>43663</v>
      </c>
      <c r="D457" s="11">
        <f t="shared" si="86"/>
        <v>1131</v>
      </c>
      <c r="E457" s="4" t="s">
        <v>66</v>
      </c>
      <c r="F457" s="4" t="s">
        <v>606</v>
      </c>
      <c r="G457" s="4" t="s">
        <v>607</v>
      </c>
      <c r="I457" s="26">
        <v>100000</v>
      </c>
      <c r="J457" s="14">
        <f t="shared" si="81"/>
        <v>42034</v>
      </c>
    </row>
    <row r="458" spans="1:16" outlineLevel="1" x14ac:dyDescent="0.3">
      <c r="A458" s="41" t="str">
        <f t="shared" si="84"/>
        <v/>
      </c>
      <c r="B458" s="41" t="str">
        <f t="shared" si="87"/>
        <v/>
      </c>
      <c r="C458" s="149">
        <v>43663</v>
      </c>
      <c r="E458" s="4" t="s">
        <v>99</v>
      </c>
      <c r="F458" s="4" t="s">
        <v>608</v>
      </c>
      <c r="H458" s="16">
        <v>4000000</v>
      </c>
      <c r="I458" s="26"/>
      <c r="J458" s="14">
        <f t="shared" si="81"/>
        <v>4042034</v>
      </c>
    </row>
    <row r="459" spans="1:16" outlineLevel="1" x14ac:dyDescent="0.3">
      <c r="A459" s="41" t="str">
        <f t="shared" si="84"/>
        <v>PCV01132</v>
      </c>
      <c r="B459" s="41">
        <f t="shared" si="87"/>
        <v>-60000</v>
      </c>
      <c r="C459" s="149">
        <v>43663</v>
      </c>
      <c r="D459" s="11">
        <f>D457+1</f>
        <v>1132</v>
      </c>
      <c r="E459" s="4" t="s">
        <v>226</v>
      </c>
      <c r="F459" s="4" t="s">
        <v>609</v>
      </c>
      <c r="G459" s="4" t="s">
        <v>499</v>
      </c>
      <c r="I459" s="26">
        <v>60000</v>
      </c>
      <c r="J459" s="14">
        <f t="shared" si="81"/>
        <v>3982034</v>
      </c>
    </row>
    <row r="460" spans="1:16" outlineLevel="1" x14ac:dyDescent="0.3">
      <c r="A460" s="41" t="str">
        <f t="shared" si="84"/>
        <v>PCV01133</v>
      </c>
      <c r="B460" s="41">
        <f t="shared" si="87"/>
        <v>-5500</v>
      </c>
      <c r="C460" s="149">
        <v>43664</v>
      </c>
      <c r="D460" s="11">
        <f t="shared" si="86"/>
        <v>1133</v>
      </c>
      <c r="E460" s="4" t="s">
        <v>402</v>
      </c>
      <c r="F460" s="4" t="s">
        <v>610</v>
      </c>
      <c r="G460" s="4" t="s">
        <v>611</v>
      </c>
      <c r="I460" s="26">
        <v>5500</v>
      </c>
      <c r="J460" s="14">
        <f t="shared" si="81"/>
        <v>3976534</v>
      </c>
    </row>
    <row r="461" spans="1:16" outlineLevel="1" x14ac:dyDescent="0.3">
      <c r="A461" s="41" t="str">
        <f t="shared" si="84"/>
        <v>PCV01134</v>
      </c>
      <c r="B461" s="41">
        <f t="shared" si="87"/>
        <v>-360000</v>
      </c>
      <c r="C461" s="149">
        <v>43664</v>
      </c>
      <c r="D461" s="11">
        <f t="shared" si="86"/>
        <v>1134</v>
      </c>
      <c r="E461" s="4" t="s">
        <v>515</v>
      </c>
      <c r="F461" s="4" t="s">
        <v>612</v>
      </c>
      <c r="G461" s="4" t="s">
        <v>517</v>
      </c>
      <c r="I461" s="26">
        <v>360000</v>
      </c>
      <c r="J461" s="14">
        <f t="shared" si="81"/>
        <v>3616534</v>
      </c>
    </row>
    <row r="462" spans="1:16" outlineLevel="1" x14ac:dyDescent="0.3">
      <c r="A462" s="41" t="str">
        <f t="shared" si="84"/>
        <v>PCV01135</v>
      </c>
      <c r="B462" s="41">
        <f t="shared" si="87"/>
        <v>-170000</v>
      </c>
      <c r="C462" s="149">
        <v>43664</v>
      </c>
      <c r="D462" s="11">
        <f t="shared" si="86"/>
        <v>1135</v>
      </c>
      <c r="E462" s="4" t="s">
        <v>178</v>
      </c>
      <c r="F462" s="4" t="s">
        <v>613</v>
      </c>
      <c r="G462" s="4" t="s">
        <v>512</v>
      </c>
      <c r="I462" s="26">
        <v>170000</v>
      </c>
      <c r="J462" s="14">
        <f t="shared" si="81"/>
        <v>3446534</v>
      </c>
      <c r="L462" s="31" t="s">
        <v>614</v>
      </c>
      <c r="M462" s="50" t="s">
        <v>615</v>
      </c>
      <c r="N462" s="50">
        <v>102521405</v>
      </c>
      <c r="O462" s="3">
        <v>43662</v>
      </c>
      <c r="P462" s="69">
        <v>25932.2</v>
      </c>
    </row>
    <row r="463" spans="1:16" outlineLevel="1" x14ac:dyDescent="0.3">
      <c r="A463" s="41" t="str">
        <f t="shared" si="84"/>
        <v>PCV01136</v>
      </c>
      <c r="B463" s="41">
        <f t="shared" si="87"/>
        <v>-930000</v>
      </c>
      <c r="C463" s="149">
        <v>43664</v>
      </c>
      <c r="D463" s="11">
        <f t="shared" si="86"/>
        <v>1136</v>
      </c>
      <c r="E463" s="4" t="s">
        <v>226</v>
      </c>
      <c r="F463" s="4" t="s">
        <v>616</v>
      </c>
      <c r="G463" s="4" t="s">
        <v>581</v>
      </c>
      <c r="I463" s="26">
        <v>930000</v>
      </c>
      <c r="J463" s="14">
        <f t="shared" si="81"/>
        <v>2516534</v>
      </c>
    </row>
    <row r="464" spans="1:16" outlineLevel="1" x14ac:dyDescent="0.3">
      <c r="A464" s="41" t="str">
        <f t="shared" si="84"/>
        <v>PCV01137</v>
      </c>
      <c r="B464" s="41">
        <f t="shared" si="87"/>
        <v>-25030</v>
      </c>
      <c r="C464" s="149">
        <v>43664</v>
      </c>
      <c r="D464" s="11">
        <f t="shared" si="86"/>
        <v>1137</v>
      </c>
      <c r="E464" s="4" t="s">
        <v>226</v>
      </c>
      <c r="F464" s="4" t="s">
        <v>617</v>
      </c>
      <c r="G464" s="4" t="s">
        <v>473</v>
      </c>
      <c r="I464" s="26">
        <v>25030</v>
      </c>
      <c r="J464" s="14">
        <f t="shared" si="81"/>
        <v>2491504</v>
      </c>
    </row>
    <row r="465" spans="1:16" outlineLevel="1" x14ac:dyDescent="0.3">
      <c r="A465" s="41" t="str">
        <f t="shared" si="84"/>
        <v>PCV01138</v>
      </c>
      <c r="B465" s="41">
        <f t="shared" si="87"/>
        <v>-40000</v>
      </c>
      <c r="C465" s="149">
        <v>43664</v>
      </c>
      <c r="D465" s="11">
        <f t="shared" si="86"/>
        <v>1138</v>
      </c>
      <c r="E465" s="4" t="s">
        <v>386</v>
      </c>
      <c r="F465" s="4" t="s">
        <v>618</v>
      </c>
      <c r="G465" s="4" t="s">
        <v>475</v>
      </c>
      <c r="I465" s="26">
        <v>40000</v>
      </c>
      <c r="J465" s="14">
        <f t="shared" si="81"/>
        <v>2451504</v>
      </c>
    </row>
    <row r="466" spans="1:16" outlineLevel="1" x14ac:dyDescent="0.3">
      <c r="A466" s="41" t="str">
        <f t="shared" si="84"/>
        <v>PCV01139</v>
      </c>
      <c r="B466" s="41">
        <f t="shared" si="87"/>
        <v>-10000</v>
      </c>
      <c r="C466" s="149">
        <v>43664</v>
      </c>
      <c r="D466" s="11">
        <f t="shared" si="86"/>
        <v>1139</v>
      </c>
      <c r="E466" s="4" t="s">
        <v>66</v>
      </c>
      <c r="F466" s="4" t="s">
        <v>619</v>
      </c>
      <c r="G466" s="4" t="s">
        <v>547</v>
      </c>
      <c r="I466" s="26">
        <v>10000</v>
      </c>
      <c r="J466" s="14">
        <f t="shared" si="81"/>
        <v>2441504</v>
      </c>
    </row>
    <row r="467" spans="1:16" outlineLevel="1" x14ac:dyDescent="0.3">
      <c r="A467" s="41" t="str">
        <f t="shared" si="84"/>
        <v>PCV01140</v>
      </c>
      <c r="B467" s="41">
        <f t="shared" si="87"/>
        <v>-10000</v>
      </c>
      <c r="C467" s="149">
        <v>43665</v>
      </c>
      <c r="D467" s="11">
        <f t="shared" si="86"/>
        <v>1140</v>
      </c>
      <c r="E467" s="4" t="s">
        <v>66</v>
      </c>
      <c r="F467" s="4" t="s">
        <v>620</v>
      </c>
      <c r="G467" s="4" t="s">
        <v>547</v>
      </c>
      <c r="I467" s="26">
        <v>10000</v>
      </c>
      <c r="J467" s="14">
        <f t="shared" si="81"/>
        <v>2431504</v>
      </c>
    </row>
    <row r="468" spans="1:16" outlineLevel="1" x14ac:dyDescent="0.3">
      <c r="A468" s="41" t="str">
        <f t="shared" si="84"/>
        <v/>
      </c>
      <c r="B468" s="41" t="str">
        <f t="shared" si="87"/>
        <v/>
      </c>
      <c r="C468" s="149">
        <v>43665</v>
      </c>
      <c r="E468" s="4" t="s">
        <v>150</v>
      </c>
      <c r="F468" s="4" t="s">
        <v>621</v>
      </c>
      <c r="G468" s="4" t="s">
        <v>466</v>
      </c>
      <c r="H468" s="16">
        <v>561000</v>
      </c>
      <c r="I468" s="26"/>
      <c r="J468" s="14">
        <f t="shared" si="81"/>
        <v>2992504</v>
      </c>
    </row>
    <row r="469" spans="1:16" outlineLevel="1" x14ac:dyDescent="0.3">
      <c r="A469" s="41" t="str">
        <f t="shared" si="84"/>
        <v>PCV01141</v>
      </c>
      <c r="B469" s="41">
        <f t="shared" si="87"/>
        <v>-45000</v>
      </c>
      <c r="C469" s="149">
        <v>43665</v>
      </c>
      <c r="D469" s="11">
        <f>D467+1</f>
        <v>1141</v>
      </c>
      <c r="E469" s="4" t="s">
        <v>386</v>
      </c>
      <c r="F469" s="4" t="s">
        <v>622</v>
      </c>
      <c r="G469" s="4" t="s">
        <v>475</v>
      </c>
      <c r="I469" s="26">
        <v>45000</v>
      </c>
      <c r="J469" s="14">
        <f t="shared" si="81"/>
        <v>2947504</v>
      </c>
    </row>
    <row r="470" spans="1:16" outlineLevel="1" x14ac:dyDescent="0.3">
      <c r="A470" s="41" t="str">
        <f t="shared" si="84"/>
        <v>PCV01142</v>
      </c>
      <c r="B470" s="41">
        <f t="shared" si="87"/>
        <v>-30000</v>
      </c>
      <c r="C470" s="149">
        <v>43669</v>
      </c>
      <c r="D470" s="11">
        <f t="shared" si="86"/>
        <v>1142</v>
      </c>
      <c r="E470" s="4" t="s">
        <v>386</v>
      </c>
      <c r="F470" s="4" t="s">
        <v>623</v>
      </c>
      <c r="G470" s="4" t="s">
        <v>524</v>
      </c>
      <c r="I470" s="26">
        <v>30000</v>
      </c>
      <c r="J470" s="14">
        <f t="shared" si="81"/>
        <v>2917504</v>
      </c>
    </row>
    <row r="471" spans="1:16" outlineLevel="1" x14ac:dyDescent="0.3">
      <c r="A471" s="41" t="str">
        <f t="shared" si="84"/>
        <v>PCV01143</v>
      </c>
      <c r="B471" s="41">
        <f t="shared" si="87"/>
        <v>-60000</v>
      </c>
      <c r="C471" s="149">
        <v>43670</v>
      </c>
      <c r="D471" s="11">
        <f t="shared" si="86"/>
        <v>1143</v>
      </c>
      <c r="E471" s="4" t="s">
        <v>26</v>
      </c>
      <c r="F471" s="4" t="s">
        <v>624</v>
      </c>
      <c r="G471" s="4" t="s">
        <v>475</v>
      </c>
      <c r="I471" s="26">
        <v>60000</v>
      </c>
      <c r="J471" s="14">
        <f t="shared" si="81"/>
        <v>2857504</v>
      </c>
    </row>
    <row r="472" spans="1:16" outlineLevel="1" x14ac:dyDescent="0.3">
      <c r="A472" s="41" t="str">
        <f t="shared" si="84"/>
        <v>PCV01144</v>
      </c>
      <c r="B472" s="41">
        <f t="shared" si="87"/>
        <v>-144000</v>
      </c>
      <c r="C472" s="149">
        <v>43671</v>
      </c>
      <c r="D472" s="11">
        <f t="shared" si="86"/>
        <v>1144</v>
      </c>
      <c r="E472" s="4" t="s">
        <v>26</v>
      </c>
      <c r="F472" s="4" t="s">
        <v>625</v>
      </c>
      <c r="G472" s="4" t="s">
        <v>475</v>
      </c>
      <c r="I472" s="26">
        <v>144000</v>
      </c>
      <c r="J472" s="14">
        <f t="shared" si="81"/>
        <v>2713504</v>
      </c>
      <c r="L472" s="31" t="s">
        <v>626</v>
      </c>
      <c r="M472" s="50" t="s">
        <v>627</v>
      </c>
      <c r="N472" s="50">
        <v>102010828</v>
      </c>
      <c r="O472" s="3">
        <v>43671</v>
      </c>
      <c r="P472" s="69">
        <v>21966.1</v>
      </c>
    </row>
    <row r="473" spans="1:16" outlineLevel="1" x14ac:dyDescent="0.3">
      <c r="A473" s="41" t="str">
        <f t="shared" si="84"/>
        <v>PCV01145</v>
      </c>
      <c r="B473" s="41">
        <f t="shared" si="87"/>
        <v>-182100</v>
      </c>
      <c r="C473" s="149">
        <v>43671</v>
      </c>
      <c r="D473" s="11">
        <f t="shared" si="86"/>
        <v>1145</v>
      </c>
      <c r="E473" s="4" t="s">
        <v>127</v>
      </c>
      <c r="F473" s="4" t="s">
        <v>628</v>
      </c>
      <c r="G473" s="4" t="s">
        <v>466</v>
      </c>
      <c r="I473" s="26">
        <v>182100</v>
      </c>
      <c r="J473" s="14">
        <f t="shared" si="81"/>
        <v>2531404</v>
      </c>
    </row>
    <row r="474" spans="1:16" outlineLevel="1" x14ac:dyDescent="0.3">
      <c r="A474" s="41" t="str">
        <f t="shared" si="84"/>
        <v>PCV01146</v>
      </c>
      <c r="B474" s="41">
        <f t="shared" si="87"/>
        <v>-47200</v>
      </c>
      <c r="C474" s="149">
        <v>43671</v>
      </c>
      <c r="D474" s="11">
        <f t="shared" si="86"/>
        <v>1146</v>
      </c>
      <c r="E474" s="4" t="s">
        <v>73</v>
      </c>
      <c r="F474" s="4" t="s">
        <v>629</v>
      </c>
      <c r="G474" s="4" t="s">
        <v>524</v>
      </c>
      <c r="I474" s="26">
        <v>47200</v>
      </c>
      <c r="J474" s="14">
        <f t="shared" si="81"/>
        <v>2484204</v>
      </c>
    </row>
    <row r="475" spans="1:16" outlineLevel="1" x14ac:dyDescent="0.3">
      <c r="A475" s="41" t="str">
        <f t="shared" si="84"/>
        <v>PCV01147</v>
      </c>
      <c r="B475" s="41">
        <f t="shared" si="87"/>
        <v>-25000</v>
      </c>
      <c r="C475" s="149">
        <v>43671</v>
      </c>
      <c r="D475" s="11">
        <f t="shared" si="86"/>
        <v>1147</v>
      </c>
      <c r="E475" s="4" t="s">
        <v>66</v>
      </c>
      <c r="F475" s="4" t="s">
        <v>630</v>
      </c>
      <c r="G475" s="4" t="s">
        <v>547</v>
      </c>
      <c r="I475" s="26">
        <v>25000</v>
      </c>
      <c r="J475" s="14">
        <f t="shared" si="81"/>
        <v>2459204</v>
      </c>
    </row>
    <row r="476" spans="1:16" outlineLevel="1" x14ac:dyDescent="0.3">
      <c r="A476" s="41" t="str">
        <f t="shared" ref="A476:A491" si="88">IF(D476="","","PCV0"&amp;D476)</f>
        <v>PCV01148</v>
      </c>
      <c r="B476" s="41">
        <f t="shared" si="87"/>
        <v>-30000</v>
      </c>
      <c r="C476" s="149">
        <v>43671</v>
      </c>
      <c r="D476" s="11">
        <f t="shared" si="86"/>
        <v>1148</v>
      </c>
      <c r="E476" s="4" t="s">
        <v>26</v>
      </c>
      <c r="F476" s="4" t="s">
        <v>631</v>
      </c>
      <c r="G476" s="4" t="s">
        <v>444</v>
      </c>
      <c r="I476" s="26">
        <v>30000</v>
      </c>
      <c r="J476" s="14">
        <f t="shared" ref="J476:J500" si="89">J475-I476+H476</f>
        <v>2429204</v>
      </c>
    </row>
    <row r="477" spans="1:16" outlineLevel="1" x14ac:dyDescent="0.3">
      <c r="A477" s="41" t="str">
        <f t="shared" si="88"/>
        <v>PCV01149</v>
      </c>
      <c r="B477" s="41">
        <f t="shared" si="87"/>
        <v>-10000</v>
      </c>
      <c r="C477" s="149">
        <v>43673</v>
      </c>
      <c r="D477" s="11">
        <f t="shared" si="86"/>
        <v>1149</v>
      </c>
      <c r="E477" s="4" t="s">
        <v>26</v>
      </c>
      <c r="F477" s="4" t="s">
        <v>632</v>
      </c>
      <c r="G477" s="4" t="s">
        <v>547</v>
      </c>
      <c r="I477" s="26">
        <v>10000</v>
      </c>
      <c r="J477" s="14">
        <f t="shared" si="89"/>
        <v>2419204</v>
      </c>
    </row>
    <row r="478" spans="1:16" outlineLevel="1" x14ac:dyDescent="0.3">
      <c r="A478" s="41" t="str">
        <f t="shared" si="88"/>
        <v>PCV01150</v>
      </c>
      <c r="B478" s="41">
        <f t="shared" si="87"/>
        <v>-500</v>
      </c>
      <c r="C478" s="149">
        <v>43675</v>
      </c>
      <c r="D478" s="11">
        <f t="shared" si="86"/>
        <v>1150</v>
      </c>
      <c r="E478" s="4" t="s">
        <v>633</v>
      </c>
      <c r="F478" s="4" t="s">
        <v>634</v>
      </c>
      <c r="G478" s="4" t="s">
        <v>603</v>
      </c>
      <c r="I478" s="26">
        <v>500</v>
      </c>
      <c r="J478" s="14">
        <f t="shared" si="89"/>
        <v>2418704</v>
      </c>
    </row>
    <row r="479" spans="1:16" outlineLevel="1" x14ac:dyDescent="0.3">
      <c r="A479" s="41" t="str">
        <f t="shared" si="88"/>
        <v>PCV01151</v>
      </c>
      <c r="B479" s="41">
        <f t="shared" si="87"/>
        <v>-95500</v>
      </c>
      <c r="C479" s="149">
        <v>43675</v>
      </c>
      <c r="D479" s="11">
        <f t="shared" si="86"/>
        <v>1151</v>
      </c>
      <c r="E479" s="4" t="s">
        <v>635</v>
      </c>
      <c r="F479" s="4" t="s">
        <v>636</v>
      </c>
      <c r="G479" s="4" t="s">
        <v>479</v>
      </c>
      <c r="I479" s="26">
        <v>95500</v>
      </c>
      <c r="J479" s="14">
        <f t="shared" si="89"/>
        <v>2323204</v>
      </c>
    </row>
    <row r="480" spans="1:16" outlineLevel="1" x14ac:dyDescent="0.3">
      <c r="A480" s="41" t="str">
        <f t="shared" si="88"/>
        <v>PCV01152</v>
      </c>
      <c r="B480" s="41">
        <f t="shared" si="87"/>
        <v>-328000</v>
      </c>
      <c r="C480" s="149">
        <v>43675</v>
      </c>
      <c r="D480" s="11">
        <f t="shared" si="86"/>
        <v>1152</v>
      </c>
      <c r="E480" s="4" t="s">
        <v>226</v>
      </c>
      <c r="F480" s="4" t="s">
        <v>637</v>
      </c>
      <c r="G480" s="4" t="s">
        <v>638</v>
      </c>
      <c r="I480" s="26">
        <v>328000</v>
      </c>
      <c r="J480" s="14">
        <f t="shared" si="89"/>
        <v>1995204</v>
      </c>
    </row>
    <row r="481" spans="1:16" outlineLevel="1" x14ac:dyDescent="0.3">
      <c r="A481" s="41" t="str">
        <f t="shared" si="88"/>
        <v>PCV01153</v>
      </c>
      <c r="B481" s="41">
        <f t="shared" si="87"/>
        <v>-200</v>
      </c>
      <c r="C481" s="149">
        <v>43676</v>
      </c>
      <c r="D481" s="11">
        <f t="shared" si="86"/>
        <v>1153</v>
      </c>
      <c r="E481" s="4" t="s">
        <v>633</v>
      </c>
      <c r="F481" s="4" t="s">
        <v>634</v>
      </c>
      <c r="G481" s="4" t="s">
        <v>603</v>
      </c>
      <c r="I481" s="26">
        <v>200</v>
      </c>
      <c r="J481" s="14">
        <f t="shared" si="89"/>
        <v>1995004</v>
      </c>
    </row>
    <row r="482" spans="1:16" outlineLevel="1" x14ac:dyDescent="0.3">
      <c r="A482" s="41" t="str">
        <f t="shared" si="88"/>
        <v>PCV01154</v>
      </c>
      <c r="B482" s="41">
        <f t="shared" si="87"/>
        <v>-60000</v>
      </c>
      <c r="C482" s="149">
        <v>43676</v>
      </c>
      <c r="D482" s="11">
        <f t="shared" si="86"/>
        <v>1154</v>
      </c>
      <c r="E482" s="4" t="s">
        <v>386</v>
      </c>
      <c r="F482" s="4" t="s">
        <v>639</v>
      </c>
      <c r="G482" s="4" t="s">
        <v>489</v>
      </c>
      <c r="I482" s="26">
        <v>60000</v>
      </c>
      <c r="J482" s="14">
        <f t="shared" si="89"/>
        <v>1935004</v>
      </c>
    </row>
    <row r="483" spans="1:16" outlineLevel="1" x14ac:dyDescent="0.3">
      <c r="A483" s="41" t="str">
        <f t="shared" si="88"/>
        <v>PCV01155</v>
      </c>
      <c r="B483" s="41">
        <f t="shared" si="87"/>
        <v>-25000</v>
      </c>
      <c r="C483" s="149">
        <v>43676</v>
      </c>
      <c r="D483" s="11">
        <f t="shared" si="86"/>
        <v>1155</v>
      </c>
      <c r="E483" s="6" t="s">
        <v>29</v>
      </c>
      <c r="F483" s="4" t="s">
        <v>640</v>
      </c>
      <c r="G483" s="4" t="s">
        <v>524</v>
      </c>
      <c r="I483" s="26">
        <v>25000</v>
      </c>
      <c r="J483" s="14">
        <f t="shared" si="89"/>
        <v>1910004</v>
      </c>
    </row>
    <row r="484" spans="1:16" outlineLevel="1" x14ac:dyDescent="0.3">
      <c r="A484" s="41" t="str">
        <f t="shared" si="88"/>
        <v>PCV01156</v>
      </c>
      <c r="B484" s="41">
        <f t="shared" si="87"/>
        <v>-44000</v>
      </c>
      <c r="C484" s="149">
        <v>43676</v>
      </c>
      <c r="D484" s="11">
        <f t="shared" si="86"/>
        <v>1156</v>
      </c>
      <c r="E484" s="4" t="s">
        <v>386</v>
      </c>
      <c r="F484" s="4" t="s">
        <v>641</v>
      </c>
      <c r="G484" s="4" t="s">
        <v>605</v>
      </c>
      <c r="I484" s="26">
        <v>44000</v>
      </c>
      <c r="J484" s="14">
        <f t="shared" si="89"/>
        <v>1866004</v>
      </c>
      <c r="L484" s="31" t="s">
        <v>642</v>
      </c>
      <c r="M484" s="50" t="s">
        <v>643</v>
      </c>
      <c r="N484" s="50">
        <v>101416843</v>
      </c>
      <c r="O484" s="3">
        <v>43676</v>
      </c>
      <c r="P484" s="69">
        <v>6711.86</v>
      </c>
    </row>
    <row r="485" spans="1:16" outlineLevel="1" x14ac:dyDescent="0.3">
      <c r="A485" s="41" t="str">
        <f t="shared" si="88"/>
        <v>PCV01157</v>
      </c>
      <c r="B485" s="41">
        <f t="shared" si="87"/>
        <v>-300000</v>
      </c>
      <c r="C485" s="149">
        <v>43677</v>
      </c>
      <c r="D485" s="11">
        <f t="shared" si="86"/>
        <v>1157</v>
      </c>
      <c r="E485" s="4" t="s">
        <v>66</v>
      </c>
      <c r="F485" s="4" t="s">
        <v>644</v>
      </c>
      <c r="G485" s="4" t="s">
        <v>607</v>
      </c>
      <c r="I485" s="26">
        <v>300000</v>
      </c>
      <c r="J485" s="14">
        <f t="shared" si="89"/>
        <v>1566004</v>
      </c>
    </row>
    <row r="486" spans="1:16" outlineLevel="1" x14ac:dyDescent="0.3">
      <c r="A486" s="41" t="str">
        <f t="shared" si="88"/>
        <v>PCV01158</v>
      </c>
      <c r="B486" s="41">
        <f t="shared" si="87"/>
        <v>-30000</v>
      </c>
      <c r="C486" s="149">
        <v>43677</v>
      </c>
      <c r="D486" s="11">
        <f t="shared" si="86"/>
        <v>1158</v>
      </c>
      <c r="E486" s="4" t="s">
        <v>386</v>
      </c>
      <c r="F486" s="4" t="s">
        <v>645</v>
      </c>
      <c r="G486" s="4" t="s">
        <v>475</v>
      </c>
      <c r="I486" s="26">
        <v>30000</v>
      </c>
      <c r="J486" s="14">
        <f t="shared" si="89"/>
        <v>1536004</v>
      </c>
    </row>
    <row r="487" spans="1:16" outlineLevel="1" x14ac:dyDescent="0.3">
      <c r="A487" s="41" t="str">
        <f t="shared" si="88"/>
        <v>PCV01159</v>
      </c>
      <c r="B487" s="41">
        <f t="shared" si="87"/>
        <v>-10000</v>
      </c>
      <c r="C487" s="149">
        <v>43677</v>
      </c>
      <c r="D487" s="11">
        <f t="shared" si="86"/>
        <v>1159</v>
      </c>
      <c r="E487" s="4" t="s">
        <v>66</v>
      </c>
      <c r="F487" s="4" t="s">
        <v>646</v>
      </c>
      <c r="G487" s="4" t="s">
        <v>547</v>
      </c>
      <c r="I487" s="26">
        <v>10000</v>
      </c>
      <c r="J487" s="14">
        <f t="shared" si="89"/>
        <v>1526004</v>
      </c>
    </row>
    <row r="488" spans="1:16" outlineLevel="1" x14ac:dyDescent="0.3">
      <c r="A488" s="41" t="str">
        <f t="shared" si="88"/>
        <v/>
      </c>
      <c r="B488" s="41" t="str">
        <f t="shared" si="87"/>
        <v/>
      </c>
      <c r="C488" s="149">
        <v>43677</v>
      </c>
      <c r="E488" s="4" t="s">
        <v>366</v>
      </c>
      <c r="F488" s="4" t="s">
        <v>1159</v>
      </c>
      <c r="G488" s="4" t="s">
        <v>647</v>
      </c>
      <c r="H488" s="16">
        <v>1950000</v>
      </c>
      <c r="I488" s="106"/>
      <c r="J488" s="14">
        <f t="shared" si="89"/>
        <v>3476004</v>
      </c>
    </row>
    <row r="489" spans="1:16" outlineLevel="1" x14ac:dyDescent="0.3">
      <c r="A489" s="41" t="str">
        <f t="shared" si="88"/>
        <v/>
      </c>
      <c r="B489" s="41" t="str">
        <f t="shared" si="87"/>
        <v/>
      </c>
      <c r="C489" s="149">
        <v>43677</v>
      </c>
      <c r="E489" s="4" t="s">
        <v>648</v>
      </c>
      <c r="F489" s="4" t="s">
        <v>649</v>
      </c>
      <c r="G489" s="4" t="s">
        <v>524</v>
      </c>
      <c r="H489" s="16">
        <v>120000</v>
      </c>
      <c r="I489" s="106"/>
      <c r="J489" s="14">
        <f t="shared" si="89"/>
        <v>3596004</v>
      </c>
      <c r="K489" s="34">
        <f>3635004-J489</f>
        <v>39000</v>
      </c>
    </row>
    <row r="490" spans="1:16" x14ac:dyDescent="0.3">
      <c r="A490" s="41" t="str">
        <f t="shared" si="88"/>
        <v>PCV01160</v>
      </c>
      <c r="B490" s="41">
        <f t="shared" ref="B490:B496" si="90">IF(E490="Petty Cash","",H490-I490)</f>
        <v>-159100</v>
      </c>
      <c r="C490" s="149">
        <v>43678</v>
      </c>
      <c r="D490" s="11">
        <f>D487+1</f>
        <v>1160</v>
      </c>
      <c r="E490" s="4" t="s">
        <v>127</v>
      </c>
      <c r="F490" s="4" t="s">
        <v>650</v>
      </c>
      <c r="G490" s="4" t="s">
        <v>466</v>
      </c>
      <c r="I490" s="26">
        <v>159100</v>
      </c>
      <c r="J490" s="14">
        <f t="shared" si="89"/>
        <v>3436904</v>
      </c>
      <c r="K490" s="34"/>
    </row>
    <row r="491" spans="1:16" x14ac:dyDescent="0.3">
      <c r="A491" s="41" t="str">
        <f t="shared" si="88"/>
        <v>PCV01161</v>
      </c>
      <c r="B491" s="41">
        <f t="shared" si="90"/>
        <v>-10000</v>
      </c>
      <c r="C491" s="149">
        <v>43678</v>
      </c>
      <c r="D491" s="11">
        <f>D490+1</f>
        <v>1161</v>
      </c>
      <c r="E491" s="4" t="s">
        <v>386</v>
      </c>
      <c r="F491" s="4" t="s">
        <v>651</v>
      </c>
      <c r="G491" s="4" t="s">
        <v>475</v>
      </c>
      <c r="I491" s="26">
        <v>10000</v>
      </c>
      <c r="J491" s="14">
        <f t="shared" si="89"/>
        <v>3426904</v>
      </c>
    </row>
    <row r="492" spans="1:16" x14ac:dyDescent="0.3">
      <c r="A492" s="41" t="str">
        <f t="shared" ref="A492:A508" si="91">IF(D492="","","PCV0"&amp;D492)</f>
        <v>PCV01162</v>
      </c>
      <c r="B492" s="41">
        <f t="shared" si="90"/>
        <v>-63000</v>
      </c>
      <c r="C492" s="149">
        <v>43678</v>
      </c>
      <c r="D492" s="11">
        <f t="shared" si="86"/>
        <v>1162</v>
      </c>
      <c r="E492" s="4" t="s">
        <v>180</v>
      </c>
      <c r="F492" s="4" t="s">
        <v>652</v>
      </c>
      <c r="G492" s="4" t="s">
        <v>653</v>
      </c>
      <c r="I492" s="26">
        <v>63000</v>
      </c>
      <c r="J492" s="14">
        <f t="shared" si="89"/>
        <v>3363904</v>
      </c>
    </row>
    <row r="493" spans="1:16" x14ac:dyDescent="0.3">
      <c r="A493" s="41" t="str">
        <f t="shared" si="91"/>
        <v>PCV01163</v>
      </c>
      <c r="B493" s="41">
        <f t="shared" si="90"/>
        <v>-45000</v>
      </c>
      <c r="C493" s="149">
        <v>43679</v>
      </c>
      <c r="D493" s="11">
        <f t="shared" si="86"/>
        <v>1163</v>
      </c>
      <c r="E493" s="4" t="s">
        <v>654</v>
      </c>
      <c r="F493" s="4" t="s">
        <v>655</v>
      </c>
      <c r="G493" s="4" t="s">
        <v>489</v>
      </c>
      <c r="I493" s="26">
        <v>45000</v>
      </c>
      <c r="J493" s="14">
        <f t="shared" si="89"/>
        <v>3318904</v>
      </c>
    </row>
    <row r="494" spans="1:16" x14ac:dyDescent="0.3">
      <c r="A494" s="41" t="str">
        <f t="shared" si="91"/>
        <v>PCV01164</v>
      </c>
      <c r="B494" s="41">
        <f t="shared" si="90"/>
        <v>-10000</v>
      </c>
      <c r="C494" s="149">
        <v>43679</v>
      </c>
      <c r="D494" s="11">
        <f t="shared" si="86"/>
        <v>1164</v>
      </c>
      <c r="E494" s="4" t="s">
        <v>308</v>
      </c>
      <c r="F494" s="4" t="s">
        <v>656</v>
      </c>
      <c r="G494" s="4" t="s">
        <v>657</v>
      </c>
      <c r="I494" s="26">
        <v>10000</v>
      </c>
      <c r="J494" s="14">
        <f t="shared" si="89"/>
        <v>3308904</v>
      </c>
    </row>
    <row r="495" spans="1:16" x14ac:dyDescent="0.3">
      <c r="A495" s="41" t="str">
        <f t="shared" si="91"/>
        <v>PCV01165</v>
      </c>
      <c r="B495" s="41">
        <f t="shared" si="90"/>
        <v>-15162</v>
      </c>
      <c r="C495" s="149">
        <v>43679</v>
      </c>
      <c r="D495" s="11">
        <f t="shared" si="86"/>
        <v>1165</v>
      </c>
      <c r="E495" s="4" t="s">
        <v>29</v>
      </c>
      <c r="F495" s="4" t="s">
        <v>658</v>
      </c>
      <c r="G495" s="4" t="s">
        <v>529</v>
      </c>
      <c r="I495" s="26">
        <v>15162</v>
      </c>
      <c r="J495" s="14">
        <f t="shared" si="89"/>
        <v>3293742</v>
      </c>
    </row>
    <row r="496" spans="1:16" x14ac:dyDescent="0.3">
      <c r="A496" s="41" t="str">
        <f t="shared" si="91"/>
        <v>PCV01166</v>
      </c>
      <c r="B496" s="41">
        <f t="shared" si="90"/>
        <v>-36000</v>
      </c>
      <c r="C496" s="149">
        <v>43682</v>
      </c>
      <c r="D496" s="11">
        <f>MAX(D$1:D495)+1</f>
        <v>1166</v>
      </c>
      <c r="E496" s="4" t="s">
        <v>386</v>
      </c>
      <c r="F496" s="4" t="s">
        <v>659</v>
      </c>
      <c r="G496" s="4" t="s">
        <v>489</v>
      </c>
      <c r="I496" s="26">
        <v>36000</v>
      </c>
      <c r="J496" s="14">
        <f t="shared" si="89"/>
        <v>3257742</v>
      </c>
      <c r="L496" s="31" t="s">
        <v>170</v>
      </c>
      <c r="M496" s="50" t="s">
        <v>660</v>
      </c>
      <c r="N496" s="50">
        <v>102891125</v>
      </c>
      <c r="O496" s="3">
        <v>43682</v>
      </c>
      <c r="P496" s="69">
        <v>5491.53</v>
      </c>
    </row>
    <row r="497" spans="1:16" x14ac:dyDescent="0.3">
      <c r="A497" s="41" t="str">
        <f t="shared" si="91"/>
        <v>PCV01167</v>
      </c>
      <c r="B497" s="41">
        <f>IF(D497="","",H497-I497)</f>
        <v>-26000</v>
      </c>
      <c r="C497" s="149">
        <v>43682</v>
      </c>
      <c r="D497" s="11">
        <f>MAX(D$1:D496)+1</f>
        <v>1167</v>
      </c>
      <c r="E497" s="4" t="s">
        <v>14</v>
      </c>
      <c r="F497" s="4" t="s">
        <v>661</v>
      </c>
      <c r="G497" s="4" t="s">
        <v>477</v>
      </c>
      <c r="I497" s="26">
        <v>26000</v>
      </c>
      <c r="J497" s="14">
        <f t="shared" si="89"/>
        <v>3231742</v>
      </c>
    </row>
    <row r="498" spans="1:16" x14ac:dyDescent="0.3">
      <c r="A498" s="41" t="str">
        <f t="shared" si="91"/>
        <v>PCV01168</v>
      </c>
      <c r="B498" s="41">
        <f t="shared" ref="B498:B529" si="92">IF(E498="Petty Cash","",H498-I498)</f>
        <v>-210000</v>
      </c>
      <c r="C498" s="149">
        <v>43682</v>
      </c>
      <c r="D498" s="11">
        <f>MAX(D$1:D497)+1</f>
        <v>1168</v>
      </c>
      <c r="E498" s="4" t="s">
        <v>26</v>
      </c>
      <c r="F498" s="4" t="s">
        <v>662</v>
      </c>
      <c r="G498" s="4" t="s">
        <v>611</v>
      </c>
      <c r="I498" s="26">
        <v>210000</v>
      </c>
      <c r="J498" s="14">
        <f t="shared" si="89"/>
        <v>3021742</v>
      </c>
    </row>
    <row r="499" spans="1:16" x14ac:dyDescent="0.3">
      <c r="A499" s="41" t="str">
        <f t="shared" si="91"/>
        <v>PCV01169</v>
      </c>
      <c r="B499" s="41">
        <f t="shared" si="92"/>
        <v>-115000</v>
      </c>
      <c r="C499" s="149">
        <v>43682</v>
      </c>
      <c r="D499" s="11">
        <f>MAX(D$1:D498)+1</f>
        <v>1169</v>
      </c>
      <c r="E499" s="4" t="s">
        <v>29</v>
      </c>
      <c r="F499" s="4" t="s">
        <v>663</v>
      </c>
      <c r="G499" s="4" t="s">
        <v>475</v>
      </c>
      <c r="I499" s="26">
        <v>115000</v>
      </c>
      <c r="J499" s="14">
        <f t="shared" si="89"/>
        <v>2906742</v>
      </c>
    </row>
    <row r="500" spans="1:16" x14ac:dyDescent="0.3">
      <c r="A500" s="41" t="str">
        <f t="shared" si="91"/>
        <v>PCV01170</v>
      </c>
      <c r="B500" s="41">
        <f t="shared" si="92"/>
        <v>-72600</v>
      </c>
      <c r="C500" s="149">
        <v>43682</v>
      </c>
      <c r="D500" s="11">
        <f>MAX(D$1:D499)+1</f>
        <v>1170</v>
      </c>
      <c r="E500" s="4" t="s">
        <v>127</v>
      </c>
      <c r="F500" s="4" t="s">
        <v>664</v>
      </c>
      <c r="G500" s="4" t="s">
        <v>466</v>
      </c>
      <c r="I500" s="26">
        <v>72600</v>
      </c>
      <c r="J500" s="14">
        <f t="shared" si="89"/>
        <v>2834142</v>
      </c>
      <c r="L500" s="31" t="s">
        <v>665</v>
      </c>
      <c r="M500" s="50" t="s">
        <v>666</v>
      </c>
      <c r="N500" s="50">
        <v>102654117</v>
      </c>
      <c r="O500" s="3">
        <v>43682</v>
      </c>
      <c r="P500" s="69">
        <v>3432.2</v>
      </c>
    </row>
    <row r="501" spans="1:16" x14ac:dyDescent="0.3">
      <c r="A501" s="41" t="str">
        <f t="shared" si="91"/>
        <v>PCV01171</v>
      </c>
      <c r="B501" s="41">
        <f t="shared" si="92"/>
        <v>-652500</v>
      </c>
      <c r="C501" s="149">
        <v>43682</v>
      </c>
      <c r="D501" s="11">
        <f>MAX(D$1:D500)+1</f>
        <v>1171</v>
      </c>
      <c r="E501" s="4" t="s">
        <v>667</v>
      </c>
      <c r="F501" s="4" t="s">
        <v>668</v>
      </c>
      <c r="G501" s="4" t="s">
        <v>497</v>
      </c>
      <c r="I501" s="26">
        <v>652500</v>
      </c>
      <c r="J501" s="14">
        <f>J500-I501+H501</f>
        <v>2181642</v>
      </c>
      <c r="L501" s="31" t="s">
        <v>667</v>
      </c>
      <c r="M501" s="50" t="s">
        <v>669</v>
      </c>
      <c r="N501" s="50">
        <v>100019148</v>
      </c>
      <c r="O501" s="3">
        <v>43682</v>
      </c>
      <c r="P501" s="69">
        <v>99533.9</v>
      </c>
    </row>
    <row r="502" spans="1:16" x14ac:dyDescent="0.3">
      <c r="B502" s="41">
        <f t="shared" si="92"/>
        <v>20500</v>
      </c>
      <c r="C502" s="149">
        <v>43682</v>
      </c>
      <c r="E502" s="4" t="s">
        <v>251</v>
      </c>
      <c r="F502" s="4" t="s">
        <v>670</v>
      </c>
      <c r="G502" s="4" t="s">
        <v>499</v>
      </c>
      <c r="H502" s="45">
        <v>20500</v>
      </c>
      <c r="I502" s="26"/>
      <c r="J502" s="14">
        <f>J501-I502+H502</f>
        <v>2202142</v>
      </c>
    </row>
    <row r="503" spans="1:16" x14ac:dyDescent="0.3">
      <c r="A503" s="41" t="str">
        <f t="shared" si="91"/>
        <v>PCV01172</v>
      </c>
      <c r="B503" s="41">
        <f t="shared" si="92"/>
        <v>-6000</v>
      </c>
      <c r="C503" s="149">
        <v>43683</v>
      </c>
      <c r="D503" s="11">
        <f>MAX(D$1:D501)+1</f>
        <v>1172</v>
      </c>
      <c r="E503" s="4" t="s">
        <v>386</v>
      </c>
      <c r="F503" s="4" t="s">
        <v>671</v>
      </c>
      <c r="G503" s="4" t="s">
        <v>524</v>
      </c>
      <c r="I503" s="26">
        <v>6000</v>
      </c>
      <c r="J503" s="14">
        <f t="shared" ref="J503:J568" si="93">J502-I503+H503</f>
        <v>2196142</v>
      </c>
    </row>
    <row r="504" spans="1:16" x14ac:dyDescent="0.3">
      <c r="A504" s="41" t="str">
        <f t="shared" si="91"/>
        <v>PCV01173</v>
      </c>
      <c r="B504" s="41">
        <f t="shared" si="92"/>
        <v>-38000</v>
      </c>
      <c r="C504" s="149">
        <v>43683</v>
      </c>
      <c r="D504" s="11">
        <f>MAX(D$1:D503)+1</f>
        <v>1173</v>
      </c>
      <c r="E504" s="4" t="s">
        <v>251</v>
      </c>
      <c r="F504" s="4" t="s">
        <v>672</v>
      </c>
      <c r="G504" s="4" t="s">
        <v>499</v>
      </c>
      <c r="I504" s="26">
        <v>38000</v>
      </c>
      <c r="J504" s="14">
        <f t="shared" si="93"/>
        <v>2158142</v>
      </c>
    </row>
    <row r="505" spans="1:16" x14ac:dyDescent="0.3">
      <c r="A505" s="41" t="str">
        <f t="shared" si="91"/>
        <v>PCV01174</v>
      </c>
      <c r="B505" s="41">
        <f t="shared" si="92"/>
        <v>-56500</v>
      </c>
      <c r="C505" s="149">
        <v>43683</v>
      </c>
      <c r="D505" s="11">
        <f>MAX(D$1:D504)+1</f>
        <v>1174</v>
      </c>
      <c r="E505" s="4" t="s">
        <v>29</v>
      </c>
      <c r="F505" s="4" t="s">
        <v>673</v>
      </c>
      <c r="G505" s="4" t="s">
        <v>529</v>
      </c>
      <c r="I505" s="26">
        <v>56500</v>
      </c>
      <c r="J505" s="14">
        <f t="shared" si="93"/>
        <v>2101642</v>
      </c>
    </row>
    <row r="506" spans="1:16" x14ac:dyDescent="0.3">
      <c r="A506" s="41" t="str">
        <f t="shared" si="91"/>
        <v>PCV01175</v>
      </c>
      <c r="B506" s="41">
        <f t="shared" si="92"/>
        <v>-16300</v>
      </c>
      <c r="C506" s="149">
        <v>43684</v>
      </c>
      <c r="D506" s="11">
        <f>MAX(D$1:D505)+1</f>
        <v>1175</v>
      </c>
      <c r="E506" s="4" t="s">
        <v>251</v>
      </c>
      <c r="F506" s="4" t="s">
        <v>674</v>
      </c>
      <c r="G506" s="4" t="s">
        <v>499</v>
      </c>
      <c r="I506" s="26">
        <v>16300</v>
      </c>
      <c r="J506" s="14">
        <f t="shared" si="93"/>
        <v>2085342</v>
      </c>
    </row>
    <row r="507" spans="1:16" x14ac:dyDescent="0.3">
      <c r="A507" s="41" t="str">
        <f t="shared" si="91"/>
        <v>PCV01176</v>
      </c>
      <c r="B507" s="41">
        <f t="shared" si="92"/>
        <v>-23500</v>
      </c>
      <c r="C507" s="149">
        <v>43684</v>
      </c>
      <c r="D507" s="11">
        <f>MAX(D$1:D506)+1</f>
        <v>1176</v>
      </c>
      <c r="E507" s="4" t="s">
        <v>14</v>
      </c>
      <c r="F507" s="4" t="s">
        <v>675</v>
      </c>
      <c r="G507" s="4" t="s">
        <v>481</v>
      </c>
      <c r="I507" s="26">
        <v>23500</v>
      </c>
      <c r="J507" s="14">
        <f t="shared" si="93"/>
        <v>2061842</v>
      </c>
    </row>
    <row r="508" spans="1:16" x14ac:dyDescent="0.3">
      <c r="A508" s="41" t="str">
        <f t="shared" si="91"/>
        <v>PCV01177</v>
      </c>
      <c r="B508" s="41">
        <f t="shared" si="92"/>
        <v>-164500</v>
      </c>
      <c r="C508" s="149">
        <v>43684</v>
      </c>
      <c r="D508" s="11">
        <f>MAX(D$1:D507)+1</f>
        <v>1177</v>
      </c>
      <c r="E508" s="4" t="s">
        <v>127</v>
      </c>
      <c r="F508" s="4" t="s">
        <v>676</v>
      </c>
      <c r="G508" s="4" t="s">
        <v>466</v>
      </c>
      <c r="I508" s="26">
        <v>164500</v>
      </c>
      <c r="J508" s="14">
        <f t="shared" si="93"/>
        <v>1897342</v>
      </c>
      <c r="L508" s="31" t="s">
        <v>677</v>
      </c>
      <c r="M508" s="50" t="s">
        <v>678</v>
      </c>
      <c r="N508" s="50">
        <v>102909386</v>
      </c>
      <c r="O508" s="3">
        <v>43683</v>
      </c>
      <c r="P508" s="69">
        <v>915.25</v>
      </c>
    </row>
    <row r="509" spans="1:16" x14ac:dyDescent="0.3">
      <c r="A509" s="41" t="str">
        <f t="shared" ref="A509:A574" si="94">IF(D509="","","PCV0"&amp;D509)</f>
        <v>PCV01178</v>
      </c>
      <c r="B509" s="41">
        <f t="shared" si="92"/>
        <v>-75000</v>
      </c>
      <c r="C509" s="149">
        <v>43684</v>
      </c>
      <c r="D509" s="11">
        <f>MAX(D$1:D508)+1</f>
        <v>1178</v>
      </c>
      <c r="E509" s="4" t="s">
        <v>180</v>
      </c>
      <c r="F509" s="4" t="s">
        <v>679</v>
      </c>
      <c r="G509" s="4" t="s">
        <v>475</v>
      </c>
      <c r="I509" s="26">
        <v>75000</v>
      </c>
      <c r="J509" s="14">
        <f t="shared" si="93"/>
        <v>1822342</v>
      </c>
    </row>
    <row r="510" spans="1:16" x14ac:dyDescent="0.3">
      <c r="A510" s="41" t="str">
        <f t="shared" si="94"/>
        <v>PCV01179</v>
      </c>
      <c r="B510" s="41">
        <f t="shared" si="92"/>
        <v>-54200</v>
      </c>
      <c r="C510" s="149">
        <v>43685</v>
      </c>
      <c r="D510" s="11">
        <f>MAX(D$1:D509)+1</f>
        <v>1179</v>
      </c>
      <c r="E510" s="4" t="s">
        <v>251</v>
      </c>
      <c r="F510" s="4" t="s">
        <v>680</v>
      </c>
      <c r="G510" s="4" t="s">
        <v>499</v>
      </c>
      <c r="I510" s="26">
        <v>54200</v>
      </c>
      <c r="J510" s="14">
        <f t="shared" si="93"/>
        <v>1768142</v>
      </c>
    </row>
    <row r="511" spans="1:16" x14ac:dyDescent="0.3">
      <c r="A511" s="41" t="str">
        <f t="shared" si="94"/>
        <v>PCV01180</v>
      </c>
      <c r="B511" s="41">
        <f t="shared" si="92"/>
        <v>-69000</v>
      </c>
      <c r="C511" s="149">
        <v>43685</v>
      </c>
      <c r="D511" s="11">
        <f>MAX(D$1:D510)+1</f>
        <v>1180</v>
      </c>
      <c r="E511" s="4" t="s">
        <v>26</v>
      </c>
      <c r="F511" s="4" t="s">
        <v>681</v>
      </c>
      <c r="G511" s="4" t="s">
        <v>512</v>
      </c>
      <c r="I511" s="26">
        <v>69000</v>
      </c>
      <c r="J511" s="14">
        <f t="shared" si="93"/>
        <v>1699142</v>
      </c>
      <c r="L511" s="31" t="s">
        <v>682</v>
      </c>
      <c r="M511" s="50" t="s">
        <v>683</v>
      </c>
      <c r="N511" s="50">
        <v>103373097</v>
      </c>
      <c r="O511" s="3">
        <v>43684</v>
      </c>
      <c r="P511" s="69">
        <v>10525.42</v>
      </c>
    </row>
    <row r="512" spans="1:16" x14ac:dyDescent="0.3">
      <c r="A512" s="41" t="str">
        <f t="shared" si="94"/>
        <v>PCV01181</v>
      </c>
      <c r="B512" s="41">
        <f t="shared" si="92"/>
        <v>-40000</v>
      </c>
      <c r="C512" s="149">
        <v>43685</v>
      </c>
      <c r="D512" s="11">
        <f>MAX(D$1:D511)+1</f>
        <v>1181</v>
      </c>
      <c r="E512" s="4" t="s">
        <v>386</v>
      </c>
      <c r="F512" s="4" t="s">
        <v>684</v>
      </c>
      <c r="G512" s="4" t="s">
        <v>524</v>
      </c>
      <c r="I512" s="26">
        <v>40000</v>
      </c>
      <c r="J512" s="14">
        <f t="shared" si="93"/>
        <v>1659142</v>
      </c>
      <c r="L512" s="31" t="s">
        <v>685</v>
      </c>
      <c r="M512" s="50" t="s">
        <v>686</v>
      </c>
      <c r="N512" s="50">
        <v>102487097</v>
      </c>
      <c r="O512" s="3">
        <v>43685</v>
      </c>
      <c r="P512" s="69">
        <v>6101.69</v>
      </c>
    </row>
    <row r="513" spans="1:16" x14ac:dyDescent="0.3">
      <c r="A513" s="41" t="str">
        <f t="shared" si="94"/>
        <v>PCV01182</v>
      </c>
      <c r="B513" s="41">
        <f t="shared" si="92"/>
        <v>-30000</v>
      </c>
      <c r="C513" s="149">
        <v>43685</v>
      </c>
      <c r="D513" s="11">
        <f>MAX(D$1:D512)+1</f>
        <v>1182</v>
      </c>
      <c r="E513" s="4" t="s">
        <v>386</v>
      </c>
      <c r="F513" s="4" t="s">
        <v>687</v>
      </c>
      <c r="G513" s="4" t="s">
        <v>489</v>
      </c>
      <c r="I513" s="26">
        <v>30000</v>
      </c>
      <c r="J513" s="14">
        <f t="shared" si="93"/>
        <v>1629142</v>
      </c>
    </row>
    <row r="514" spans="1:16" x14ac:dyDescent="0.3">
      <c r="A514" s="41" t="str">
        <f t="shared" si="94"/>
        <v>PCV01183</v>
      </c>
      <c r="B514" s="41">
        <f t="shared" si="92"/>
        <v>-87000</v>
      </c>
      <c r="C514" s="149">
        <v>43686</v>
      </c>
      <c r="D514" s="11">
        <f>MAX(D$1:D513)+1</f>
        <v>1183</v>
      </c>
      <c r="E514" s="4" t="s">
        <v>26</v>
      </c>
      <c r="F514" s="4" t="s">
        <v>688</v>
      </c>
      <c r="G514" s="4" t="s">
        <v>489</v>
      </c>
      <c r="I514" s="26">
        <v>87000</v>
      </c>
      <c r="J514" s="14">
        <f t="shared" si="93"/>
        <v>1542142</v>
      </c>
      <c r="L514" s="31" t="s">
        <v>170</v>
      </c>
      <c r="M514" s="50" t="s">
        <v>689</v>
      </c>
      <c r="N514" s="50">
        <v>102891125</v>
      </c>
      <c r="O514" s="3">
        <v>43686</v>
      </c>
      <c r="P514" s="69">
        <v>13271.19</v>
      </c>
    </row>
    <row r="515" spans="1:16" x14ac:dyDescent="0.3">
      <c r="A515" s="41" t="str">
        <f t="shared" si="94"/>
        <v>PCV01184</v>
      </c>
      <c r="B515" s="41">
        <f t="shared" si="92"/>
        <v>-3000</v>
      </c>
      <c r="C515" s="149">
        <v>43686</v>
      </c>
      <c r="D515" s="11">
        <f>MAX(D$1:D514)+1</f>
        <v>1184</v>
      </c>
      <c r="E515" s="4" t="s">
        <v>14</v>
      </c>
      <c r="F515" s="4" t="s">
        <v>690</v>
      </c>
      <c r="G515" s="4" t="s">
        <v>477</v>
      </c>
      <c r="I515" s="26">
        <v>3000</v>
      </c>
      <c r="J515" s="14">
        <f t="shared" si="93"/>
        <v>1539142</v>
      </c>
    </row>
    <row r="516" spans="1:16" x14ac:dyDescent="0.3">
      <c r="A516" s="41" t="str">
        <f t="shared" si="94"/>
        <v>PCV01185</v>
      </c>
      <c r="B516" s="41">
        <f t="shared" si="92"/>
        <v>-30000</v>
      </c>
      <c r="C516" s="149">
        <v>43686</v>
      </c>
      <c r="D516" s="11">
        <f>MAX(D$1:D515)+1</f>
        <v>1185</v>
      </c>
      <c r="E516" s="4" t="s">
        <v>521</v>
      </c>
      <c r="F516" s="4" t="s">
        <v>691</v>
      </c>
      <c r="G516" s="4" t="s">
        <v>475</v>
      </c>
      <c r="I516" s="26">
        <v>30000</v>
      </c>
      <c r="J516" s="14">
        <f t="shared" si="93"/>
        <v>1509142</v>
      </c>
    </row>
    <row r="517" spans="1:16" x14ac:dyDescent="0.3">
      <c r="A517" s="41" t="str">
        <f t="shared" si="94"/>
        <v>PCV01186</v>
      </c>
      <c r="B517" s="41">
        <f t="shared" si="92"/>
        <v>-120000</v>
      </c>
      <c r="C517" s="149">
        <v>43690</v>
      </c>
      <c r="D517" s="11">
        <f>MAX(D$1:D516)+1</f>
        <v>1186</v>
      </c>
      <c r="E517" s="4" t="s">
        <v>26</v>
      </c>
      <c r="F517" s="4" t="s">
        <v>692</v>
      </c>
      <c r="G517" s="4" t="s">
        <v>512</v>
      </c>
      <c r="I517" s="26">
        <v>120000</v>
      </c>
      <c r="J517" s="14">
        <f t="shared" si="93"/>
        <v>1389142</v>
      </c>
      <c r="L517" s="31" t="s">
        <v>693</v>
      </c>
      <c r="M517" s="50" t="s">
        <v>694</v>
      </c>
      <c r="N517" s="50">
        <v>102939054</v>
      </c>
      <c r="O517" s="3">
        <v>43691</v>
      </c>
      <c r="P517" s="69">
        <v>18305.080000000002</v>
      </c>
    </row>
    <row r="518" spans="1:16" x14ac:dyDescent="0.3">
      <c r="A518" s="41" t="str">
        <f t="shared" si="94"/>
        <v>PCV01187</v>
      </c>
      <c r="B518" s="41">
        <f t="shared" si="92"/>
        <v>-214000</v>
      </c>
      <c r="C518" s="149">
        <v>43691</v>
      </c>
      <c r="D518" s="11">
        <f>MAX(D$1:D517)+1</f>
        <v>1187</v>
      </c>
      <c r="E518" s="4" t="s">
        <v>66</v>
      </c>
      <c r="F518" s="4" t="s">
        <v>695</v>
      </c>
      <c r="G518" s="4" t="s">
        <v>607</v>
      </c>
      <c r="I518" s="26">
        <v>214000</v>
      </c>
      <c r="J518" s="14">
        <f t="shared" si="93"/>
        <v>1175142</v>
      </c>
    </row>
    <row r="519" spans="1:16" x14ac:dyDescent="0.3">
      <c r="A519" s="41" t="str">
        <f t="shared" si="94"/>
        <v>PCV01188</v>
      </c>
      <c r="B519" s="41">
        <f t="shared" si="92"/>
        <v>-46000</v>
      </c>
      <c r="C519" s="149">
        <v>43691</v>
      </c>
      <c r="D519" s="11">
        <f>MAX(D$1:D518)+1</f>
        <v>1188</v>
      </c>
      <c r="E519" s="4" t="s">
        <v>14</v>
      </c>
      <c r="F519" s="4" t="s">
        <v>696</v>
      </c>
      <c r="G519" s="4" t="s">
        <v>475</v>
      </c>
      <c r="I519" s="26">
        <v>46000</v>
      </c>
      <c r="J519" s="14">
        <f t="shared" si="93"/>
        <v>1129142</v>
      </c>
      <c r="L519" s="31" t="s">
        <v>112</v>
      </c>
      <c r="M519" s="50" t="s">
        <v>697</v>
      </c>
      <c r="N519" s="50">
        <v>100466852</v>
      </c>
      <c r="O519" s="3">
        <v>43691</v>
      </c>
      <c r="P519" s="69">
        <v>7016.95</v>
      </c>
    </row>
    <row r="520" spans="1:16" x14ac:dyDescent="0.3">
      <c r="A520" s="41" t="str">
        <f t="shared" si="94"/>
        <v>PCV01189</v>
      </c>
      <c r="B520" s="41">
        <f t="shared" si="92"/>
        <v>-130000</v>
      </c>
      <c r="C520" s="149">
        <v>43691</v>
      </c>
      <c r="D520" s="11">
        <f>MAX(D$1:D519)+1</f>
        <v>1189</v>
      </c>
      <c r="E520" s="4" t="s">
        <v>386</v>
      </c>
      <c r="F520" s="4" t="s">
        <v>698</v>
      </c>
      <c r="G520" s="4" t="s">
        <v>533</v>
      </c>
      <c r="I520" s="26">
        <v>130000</v>
      </c>
      <c r="J520" s="14">
        <f t="shared" si="93"/>
        <v>999142</v>
      </c>
      <c r="L520" s="31" t="s">
        <v>699</v>
      </c>
      <c r="M520" s="50" t="s">
        <v>700</v>
      </c>
      <c r="N520" s="50">
        <v>106767223</v>
      </c>
      <c r="O520" s="3">
        <v>43691</v>
      </c>
      <c r="P520" s="69">
        <v>19830.509999999998</v>
      </c>
    </row>
    <row r="521" spans="1:16" x14ac:dyDescent="0.3">
      <c r="A521" s="41" t="str">
        <f t="shared" si="94"/>
        <v>PCV01190</v>
      </c>
      <c r="B521" s="41">
        <f t="shared" si="92"/>
        <v>-100000</v>
      </c>
      <c r="C521" s="149">
        <v>43691</v>
      </c>
      <c r="D521" s="11">
        <f>MAX(D$1:D520)+1</f>
        <v>1190</v>
      </c>
      <c r="E521" s="4" t="s">
        <v>386</v>
      </c>
      <c r="F521" s="4" t="s">
        <v>701</v>
      </c>
      <c r="G521" s="4" t="s">
        <v>475</v>
      </c>
      <c r="I521" s="26">
        <v>100000</v>
      </c>
      <c r="J521" s="14">
        <f t="shared" si="93"/>
        <v>899142</v>
      </c>
    </row>
    <row r="522" spans="1:16" x14ac:dyDescent="0.3">
      <c r="A522" s="41" t="str">
        <f t="shared" si="94"/>
        <v>PCV01191</v>
      </c>
      <c r="B522" s="41">
        <f t="shared" si="92"/>
        <v>-42500</v>
      </c>
      <c r="C522" s="149">
        <v>43691</v>
      </c>
      <c r="D522" s="11">
        <f>MAX(D$1:D521)+1</f>
        <v>1191</v>
      </c>
      <c r="E522" s="4" t="s">
        <v>127</v>
      </c>
      <c r="F522" s="4" t="s">
        <v>702</v>
      </c>
      <c r="G522" s="4" t="s">
        <v>466</v>
      </c>
      <c r="I522" s="26">
        <v>42500</v>
      </c>
      <c r="J522" s="14">
        <f t="shared" si="93"/>
        <v>856642</v>
      </c>
    </row>
    <row r="523" spans="1:16" x14ac:dyDescent="0.3">
      <c r="A523" s="41" t="str">
        <f t="shared" si="94"/>
        <v>PCV01192</v>
      </c>
      <c r="B523" s="41">
        <f t="shared" si="92"/>
        <v>-54000</v>
      </c>
      <c r="C523" s="149">
        <v>43691</v>
      </c>
      <c r="D523" s="11">
        <f>MAX(D$1:D522)+1</f>
        <v>1192</v>
      </c>
      <c r="E523" s="4" t="s">
        <v>29</v>
      </c>
      <c r="F523" s="4" t="s">
        <v>703</v>
      </c>
      <c r="G523" s="4" t="s">
        <v>529</v>
      </c>
      <c r="I523" s="26">
        <v>54000</v>
      </c>
      <c r="J523" s="14">
        <f t="shared" si="93"/>
        <v>802642</v>
      </c>
    </row>
    <row r="524" spans="1:16" x14ac:dyDescent="0.3">
      <c r="A524" s="41" t="str">
        <f t="shared" si="94"/>
        <v>PCV01193</v>
      </c>
      <c r="B524" s="41">
        <f t="shared" si="92"/>
        <v>-15000</v>
      </c>
      <c r="C524" s="149">
        <v>43692</v>
      </c>
      <c r="D524" s="11">
        <f>MAX(D$1:D523)+1</f>
        <v>1193</v>
      </c>
      <c r="E524" s="4" t="s">
        <v>601</v>
      </c>
      <c r="F524" s="4" t="s">
        <v>704</v>
      </c>
      <c r="G524" s="4" t="s">
        <v>489</v>
      </c>
      <c r="I524" s="26">
        <v>15000</v>
      </c>
      <c r="J524" s="14">
        <f t="shared" si="93"/>
        <v>787642</v>
      </c>
      <c r="L524" s="31" t="s">
        <v>677</v>
      </c>
      <c r="M524" s="50" t="s">
        <v>705</v>
      </c>
      <c r="N524" s="50">
        <v>102909386</v>
      </c>
      <c r="O524" s="3">
        <v>43691</v>
      </c>
      <c r="P524" s="69">
        <v>2288.14</v>
      </c>
    </row>
    <row r="525" spans="1:16" x14ac:dyDescent="0.3">
      <c r="A525" s="41" t="str">
        <f t="shared" si="94"/>
        <v>PCV01194</v>
      </c>
      <c r="B525" s="41">
        <f t="shared" si="92"/>
        <v>-27500</v>
      </c>
      <c r="C525" s="149">
        <v>43692</v>
      </c>
      <c r="D525" s="11">
        <f>MAX(D$1:D524)+1</f>
        <v>1194</v>
      </c>
      <c r="E525" s="4" t="s">
        <v>386</v>
      </c>
      <c r="F525" s="4" t="s">
        <v>706</v>
      </c>
      <c r="G525" s="4" t="s">
        <v>477</v>
      </c>
      <c r="I525" s="26">
        <v>27500</v>
      </c>
      <c r="J525" s="14">
        <f t="shared" si="93"/>
        <v>760142</v>
      </c>
      <c r="L525" s="31" t="s">
        <v>144</v>
      </c>
      <c r="M525" s="50" t="s">
        <v>707</v>
      </c>
      <c r="N525" s="50">
        <v>102264580</v>
      </c>
      <c r="O525" s="3">
        <v>43692</v>
      </c>
      <c r="P525" s="69">
        <v>4194.92</v>
      </c>
    </row>
    <row r="526" spans="1:16" x14ac:dyDescent="0.3">
      <c r="A526" s="41" t="str">
        <f t="shared" si="94"/>
        <v>PCV01195</v>
      </c>
      <c r="B526" s="41">
        <f t="shared" si="92"/>
        <v>-48000</v>
      </c>
      <c r="C526" s="149">
        <v>43692</v>
      </c>
      <c r="D526" s="11">
        <f>MAX(D$1:D525)+1</f>
        <v>1195</v>
      </c>
      <c r="E526" s="4" t="s">
        <v>386</v>
      </c>
      <c r="F526" s="4" t="s">
        <v>708</v>
      </c>
      <c r="G526" s="4" t="s">
        <v>475</v>
      </c>
      <c r="I526" s="26">
        <v>48000</v>
      </c>
      <c r="J526" s="14">
        <f t="shared" si="93"/>
        <v>712142</v>
      </c>
    </row>
    <row r="527" spans="1:16" x14ac:dyDescent="0.3">
      <c r="A527" s="41" t="str">
        <f t="shared" si="94"/>
        <v>PCV01196</v>
      </c>
      <c r="B527" s="41">
        <f t="shared" si="92"/>
        <v>-40000</v>
      </c>
      <c r="C527" s="149">
        <v>43693</v>
      </c>
      <c r="D527" s="11">
        <f>MAX(D$1:D526)+1</f>
        <v>1196</v>
      </c>
      <c r="E527" s="4" t="s">
        <v>26</v>
      </c>
      <c r="F527" s="4" t="s">
        <v>709</v>
      </c>
      <c r="G527" s="4" t="s">
        <v>512</v>
      </c>
      <c r="I527" s="26">
        <v>40000</v>
      </c>
      <c r="J527" s="14">
        <f t="shared" si="93"/>
        <v>672142</v>
      </c>
    </row>
    <row r="528" spans="1:16" x14ac:dyDescent="0.3">
      <c r="A528" s="41" t="str">
        <f t="shared" si="94"/>
        <v>PCV01197</v>
      </c>
      <c r="B528" s="41">
        <f t="shared" si="92"/>
        <v>-70000</v>
      </c>
      <c r="C528" s="149">
        <v>43693</v>
      </c>
      <c r="D528" s="11">
        <f>MAX(D$1:D527)+1</f>
        <v>1197</v>
      </c>
      <c r="E528" s="4" t="s">
        <v>26</v>
      </c>
      <c r="F528" s="4" t="s">
        <v>710</v>
      </c>
      <c r="G528" s="4" t="s">
        <v>475</v>
      </c>
      <c r="I528" s="26">
        <v>70000</v>
      </c>
      <c r="J528" s="14">
        <f t="shared" si="93"/>
        <v>602142</v>
      </c>
    </row>
    <row r="529" spans="1:16" x14ac:dyDescent="0.3">
      <c r="A529" s="41" t="str">
        <f t="shared" si="94"/>
        <v>PCV01198</v>
      </c>
      <c r="B529" s="41">
        <f t="shared" si="92"/>
        <v>-84000</v>
      </c>
      <c r="C529" s="149">
        <v>43693</v>
      </c>
      <c r="D529" s="11">
        <f>MAX(D$1:D528)+1</f>
        <v>1198</v>
      </c>
      <c r="E529" s="4" t="s">
        <v>14</v>
      </c>
      <c r="F529" s="4" t="s">
        <v>711</v>
      </c>
      <c r="G529" s="4" t="s">
        <v>477</v>
      </c>
      <c r="I529" s="26">
        <v>84000</v>
      </c>
      <c r="J529" s="14">
        <f t="shared" si="93"/>
        <v>518142</v>
      </c>
      <c r="L529" s="31" t="s">
        <v>712</v>
      </c>
      <c r="M529" s="50" t="s">
        <v>713</v>
      </c>
      <c r="N529" s="50">
        <v>101973178</v>
      </c>
      <c r="O529" s="3">
        <v>43693</v>
      </c>
      <c r="P529" s="69">
        <v>12813.56</v>
      </c>
    </row>
    <row r="530" spans="1:16" s="37" customFormat="1" x14ac:dyDescent="0.3">
      <c r="A530" s="41" t="str">
        <f t="shared" si="94"/>
        <v>PCV01199</v>
      </c>
      <c r="B530" s="41">
        <f>IF(D530="","",H530-I530)</f>
        <v>-20000</v>
      </c>
      <c r="C530" s="148">
        <v>43693</v>
      </c>
      <c r="D530" s="36">
        <f>MAX(D$1:D529)+1</f>
        <v>1199</v>
      </c>
      <c r="E530" s="37" t="s">
        <v>14</v>
      </c>
      <c r="F530" s="37" t="s">
        <v>714</v>
      </c>
      <c r="G530" s="37" t="s">
        <v>444</v>
      </c>
      <c r="H530" s="38"/>
      <c r="I530" s="26">
        <v>20000</v>
      </c>
      <c r="J530" s="39">
        <f t="shared" si="93"/>
        <v>498142</v>
      </c>
      <c r="K530" s="40"/>
      <c r="L530" s="40"/>
      <c r="M530" s="52"/>
      <c r="N530" s="52"/>
      <c r="O530" s="35"/>
      <c r="P530" s="70"/>
    </row>
    <row r="531" spans="1:16" x14ac:dyDescent="0.3">
      <c r="A531" s="41" t="str">
        <f t="shared" si="94"/>
        <v>PCV01200</v>
      </c>
      <c r="B531" s="41">
        <f>IF(E531="Petty Cash","",H531-I531)</f>
        <v>-19000</v>
      </c>
      <c r="C531" s="149">
        <v>43693</v>
      </c>
      <c r="D531" s="11">
        <f>MAX(D$1:D530)+1</f>
        <v>1200</v>
      </c>
      <c r="E531" s="4" t="s">
        <v>29</v>
      </c>
      <c r="F531" s="4" t="s">
        <v>715</v>
      </c>
      <c r="G531" s="4" t="s">
        <v>475</v>
      </c>
      <c r="I531" s="26">
        <v>19000</v>
      </c>
      <c r="J531" s="14">
        <f t="shared" si="93"/>
        <v>479142</v>
      </c>
    </row>
    <row r="532" spans="1:16" x14ac:dyDescent="0.3">
      <c r="A532" s="41" t="str">
        <f t="shared" si="94"/>
        <v>PCV01201</v>
      </c>
      <c r="B532" s="41">
        <f>IF(E532="Petty Cash","",H532-I532)</f>
        <v>-10000</v>
      </c>
      <c r="C532" s="149">
        <v>43693</v>
      </c>
      <c r="D532" s="11">
        <f>MAX(D$1:D531)+1</f>
        <v>1201</v>
      </c>
      <c r="E532" s="4" t="s">
        <v>226</v>
      </c>
      <c r="F532" s="4" t="s">
        <v>716</v>
      </c>
      <c r="G532" s="4" t="s">
        <v>473</v>
      </c>
      <c r="I532" s="26">
        <v>10000</v>
      </c>
      <c r="J532" s="14">
        <f t="shared" si="93"/>
        <v>469142</v>
      </c>
    </row>
    <row r="533" spans="1:16" x14ac:dyDescent="0.3">
      <c r="A533" s="41" t="str">
        <f t="shared" si="94"/>
        <v>PCV01202</v>
      </c>
      <c r="B533" s="41">
        <f>IF(E533="Petty Cash","",H533-I533)</f>
        <v>-12500</v>
      </c>
      <c r="C533" s="149">
        <v>43693</v>
      </c>
      <c r="D533" s="11">
        <f>MAX(D$1:D532)+1</f>
        <v>1202</v>
      </c>
      <c r="E533" s="4" t="s">
        <v>601</v>
      </c>
      <c r="F533" s="4" t="s">
        <v>377</v>
      </c>
      <c r="G533" s="4" t="s">
        <v>536</v>
      </c>
      <c r="I533" s="26">
        <v>12500</v>
      </c>
      <c r="J533" s="14">
        <f t="shared" si="93"/>
        <v>456642</v>
      </c>
    </row>
    <row r="534" spans="1:16" x14ac:dyDescent="0.3">
      <c r="A534" s="41" t="str">
        <f t="shared" si="94"/>
        <v>PCV01203</v>
      </c>
      <c r="B534" s="41">
        <f>IF(E534="Petty Cash","",H534-I534)</f>
        <v>-154900</v>
      </c>
      <c r="C534" s="149">
        <v>43693</v>
      </c>
      <c r="D534" s="11">
        <f>MAX(D$1:D533)+1</f>
        <v>1203</v>
      </c>
      <c r="E534" s="4" t="s">
        <v>127</v>
      </c>
      <c r="F534" s="4" t="s">
        <v>435</v>
      </c>
      <c r="G534" s="4" t="s">
        <v>466</v>
      </c>
      <c r="I534" s="26">
        <v>154900</v>
      </c>
      <c r="J534" s="14">
        <f t="shared" si="93"/>
        <v>301742</v>
      </c>
    </row>
    <row r="535" spans="1:16" s="37" customFormat="1" x14ac:dyDescent="0.3">
      <c r="A535" s="41" t="str">
        <f t="shared" si="94"/>
        <v>PCV01204</v>
      </c>
      <c r="B535" s="41">
        <f>IF(D535="","",H535-I535)</f>
        <v>-19260</v>
      </c>
      <c r="C535" s="148">
        <v>43693</v>
      </c>
      <c r="D535" s="36">
        <f>MAX(D$1:D534)+1</f>
        <v>1204</v>
      </c>
      <c r="E535" s="37" t="s">
        <v>29</v>
      </c>
      <c r="F535" s="37" t="s">
        <v>717</v>
      </c>
      <c r="G535" s="37" t="s">
        <v>529</v>
      </c>
      <c r="H535" s="38"/>
      <c r="I535" s="26">
        <v>19260</v>
      </c>
      <c r="J535" s="39">
        <f t="shared" si="93"/>
        <v>282482</v>
      </c>
      <c r="K535" s="40"/>
      <c r="L535" s="40"/>
      <c r="M535" s="52"/>
      <c r="N535" s="52"/>
      <c r="O535" s="35"/>
      <c r="P535" s="70"/>
    </row>
    <row r="536" spans="1:16" x14ac:dyDescent="0.3">
      <c r="A536" s="41" t="str">
        <f t="shared" si="94"/>
        <v>PCV01205</v>
      </c>
      <c r="B536" s="41">
        <f t="shared" ref="B536:B548" si="95">IF(E536="Petty Cash","",H536-I536)</f>
        <v>-1000</v>
      </c>
      <c r="C536" s="149">
        <v>43696</v>
      </c>
      <c r="D536" s="11">
        <f>MAX(D$1:D535)+1</f>
        <v>1205</v>
      </c>
      <c r="E536" s="4" t="s">
        <v>521</v>
      </c>
      <c r="F536" s="4" t="s">
        <v>718</v>
      </c>
      <c r="G536" s="4" t="s">
        <v>524</v>
      </c>
      <c r="I536" s="26">
        <v>1000</v>
      </c>
      <c r="J536" s="14">
        <f t="shared" si="93"/>
        <v>281482</v>
      </c>
    </row>
    <row r="537" spans="1:16" x14ac:dyDescent="0.3">
      <c r="B537" s="41">
        <f t="shared" si="95"/>
        <v>478500</v>
      </c>
      <c r="C537" s="149">
        <v>43696</v>
      </c>
      <c r="E537" s="4" t="s">
        <v>150</v>
      </c>
      <c r="F537" s="4" t="s">
        <v>719</v>
      </c>
      <c r="G537" s="4" t="s">
        <v>466</v>
      </c>
      <c r="H537" s="45">
        <v>478500</v>
      </c>
      <c r="I537" s="26"/>
      <c r="J537" s="14">
        <f t="shared" si="93"/>
        <v>759982</v>
      </c>
    </row>
    <row r="538" spans="1:16" x14ac:dyDescent="0.3">
      <c r="A538" s="41" t="str">
        <f t="shared" si="94"/>
        <v>PCV01206</v>
      </c>
      <c r="B538" s="41">
        <f t="shared" si="95"/>
        <v>-120000</v>
      </c>
      <c r="C538" s="149">
        <v>43696</v>
      </c>
      <c r="D538" s="11">
        <f>MAX(D$1:D536)+1</f>
        <v>1206</v>
      </c>
      <c r="E538" s="4" t="s">
        <v>428</v>
      </c>
      <c r="F538" s="4" t="s">
        <v>720</v>
      </c>
      <c r="G538" s="4" t="s">
        <v>721</v>
      </c>
      <c r="I538" s="26">
        <v>120000</v>
      </c>
      <c r="J538" s="14">
        <f t="shared" si="93"/>
        <v>639982</v>
      </c>
    </row>
    <row r="539" spans="1:16" x14ac:dyDescent="0.3">
      <c r="A539" s="41" t="str">
        <f t="shared" si="94"/>
        <v>PCV01207</v>
      </c>
      <c r="B539" s="41">
        <f t="shared" si="95"/>
        <v>-28760</v>
      </c>
      <c r="C539" s="149">
        <v>43696</v>
      </c>
      <c r="D539" s="11">
        <f>MAX(D$1:D538)+1</f>
        <v>1207</v>
      </c>
      <c r="E539" s="4" t="s">
        <v>26</v>
      </c>
      <c r="F539" s="4" t="s">
        <v>722</v>
      </c>
      <c r="G539" s="4" t="s">
        <v>489</v>
      </c>
      <c r="I539" s="26">
        <v>28760</v>
      </c>
      <c r="J539" s="14">
        <f t="shared" si="93"/>
        <v>611222</v>
      </c>
    </row>
    <row r="540" spans="1:16" x14ac:dyDescent="0.3">
      <c r="A540" s="41" t="str">
        <f t="shared" si="94"/>
        <v>PCV01208</v>
      </c>
      <c r="B540" s="41">
        <f t="shared" si="95"/>
        <v>-123000</v>
      </c>
      <c r="C540" s="149">
        <v>43696</v>
      </c>
      <c r="D540" s="11">
        <f>MAX(D$1:D539)+1</f>
        <v>1208</v>
      </c>
      <c r="E540" s="4" t="s">
        <v>26</v>
      </c>
      <c r="F540" s="4" t="s">
        <v>723</v>
      </c>
      <c r="G540" s="4" t="s">
        <v>489</v>
      </c>
      <c r="I540" s="26">
        <v>123000</v>
      </c>
      <c r="J540" s="14">
        <f t="shared" si="93"/>
        <v>488222</v>
      </c>
      <c r="L540" s="31" t="s">
        <v>170</v>
      </c>
      <c r="M540" s="50" t="s">
        <v>724</v>
      </c>
      <c r="N540" s="50">
        <v>102891125</v>
      </c>
      <c r="O540" s="3">
        <v>43697</v>
      </c>
      <c r="P540" s="69">
        <v>18762.71</v>
      </c>
    </row>
    <row r="541" spans="1:16" x14ac:dyDescent="0.3">
      <c r="A541" s="41" t="str">
        <f t="shared" si="94"/>
        <v>PCV01209</v>
      </c>
      <c r="B541" s="41">
        <f t="shared" si="95"/>
        <v>-20000</v>
      </c>
      <c r="C541" s="149">
        <v>43696</v>
      </c>
      <c r="D541" s="11">
        <f>MAX(D$1:D540)+1</f>
        <v>1209</v>
      </c>
      <c r="E541" s="4" t="s">
        <v>127</v>
      </c>
      <c r="F541" s="4" t="s">
        <v>725</v>
      </c>
      <c r="G541" t="s">
        <v>726</v>
      </c>
      <c r="I541" s="26">
        <v>20000</v>
      </c>
      <c r="J541" s="14">
        <f t="shared" si="93"/>
        <v>468222</v>
      </c>
    </row>
    <row r="542" spans="1:16" x14ac:dyDescent="0.3">
      <c r="B542" s="41">
        <f t="shared" si="95"/>
        <v>20000</v>
      </c>
      <c r="C542" s="149">
        <v>43696</v>
      </c>
      <c r="E542" s="4" t="s">
        <v>515</v>
      </c>
      <c r="F542" s="4" t="s">
        <v>727</v>
      </c>
      <c r="G542" s="4" t="s">
        <v>647</v>
      </c>
      <c r="H542" s="45">
        <v>20000</v>
      </c>
      <c r="I542" s="26"/>
      <c r="J542" s="14">
        <f t="shared" si="93"/>
        <v>488222</v>
      </c>
    </row>
    <row r="543" spans="1:16" x14ac:dyDescent="0.3">
      <c r="A543" s="41" t="str">
        <f t="shared" si="94"/>
        <v>PCV01210</v>
      </c>
      <c r="B543" s="41">
        <f t="shared" si="95"/>
        <v>-53000</v>
      </c>
      <c r="C543" s="149">
        <v>43696</v>
      </c>
      <c r="D543" s="11">
        <f>MAX(D$1:D541)+1</f>
        <v>1210</v>
      </c>
      <c r="E543" s="4" t="s">
        <v>728</v>
      </c>
      <c r="F543" s="4" t="s">
        <v>729</v>
      </c>
      <c r="G543" s="4" t="s">
        <v>475</v>
      </c>
      <c r="I543" s="26">
        <v>53000</v>
      </c>
      <c r="J543" s="14">
        <f t="shared" si="93"/>
        <v>435222</v>
      </c>
    </row>
    <row r="544" spans="1:16" x14ac:dyDescent="0.3">
      <c r="A544" s="41" t="str">
        <f t="shared" si="94"/>
        <v>PCV01211</v>
      </c>
      <c r="B544" s="41">
        <f t="shared" si="95"/>
        <v>-5000</v>
      </c>
      <c r="C544" s="149">
        <v>43697</v>
      </c>
      <c r="D544" s="11">
        <f>MAX(D$1:D543)+1</f>
        <v>1211</v>
      </c>
      <c r="E544" s="4" t="s">
        <v>26</v>
      </c>
      <c r="F544" s="4" t="s">
        <v>730</v>
      </c>
      <c r="G544" s="4" t="s">
        <v>481</v>
      </c>
      <c r="I544" s="26">
        <v>5000</v>
      </c>
      <c r="J544" s="14">
        <f t="shared" si="93"/>
        <v>430222</v>
      </c>
    </row>
    <row r="545" spans="1:16" x14ac:dyDescent="0.3">
      <c r="A545" s="41" t="str">
        <f t="shared" si="94"/>
        <v>PCV01212</v>
      </c>
      <c r="B545" s="41">
        <f t="shared" si="95"/>
        <v>-35000</v>
      </c>
      <c r="C545" s="149">
        <v>43697</v>
      </c>
      <c r="D545" s="11">
        <f>MAX(D$1:D544)+1</f>
        <v>1212</v>
      </c>
      <c r="E545" s="4" t="s">
        <v>386</v>
      </c>
      <c r="F545" s="4" t="s">
        <v>731</v>
      </c>
      <c r="G545" s="4" t="s">
        <v>475</v>
      </c>
      <c r="I545" s="26">
        <v>35000</v>
      </c>
      <c r="J545" s="14">
        <f t="shared" si="93"/>
        <v>395222</v>
      </c>
    </row>
    <row r="546" spans="1:16" x14ac:dyDescent="0.3">
      <c r="A546" s="41" t="str">
        <f t="shared" si="94"/>
        <v>PCV01213</v>
      </c>
      <c r="B546" s="41">
        <f t="shared" si="95"/>
        <v>-102000</v>
      </c>
      <c r="C546" s="149">
        <v>43697</v>
      </c>
      <c r="D546" s="11">
        <f>MAX(D$1:D545)+1</f>
        <v>1213</v>
      </c>
      <c r="E546" s="4" t="s">
        <v>66</v>
      </c>
      <c r="F546" s="4" t="s">
        <v>732</v>
      </c>
      <c r="G546" s="4" t="s">
        <v>607</v>
      </c>
      <c r="I546" s="26">
        <v>102000</v>
      </c>
      <c r="J546" s="14">
        <f t="shared" si="93"/>
        <v>293222</v>
      </c>
    </row>
    <row r="547" spans="1:16" x14ac:dyDescent="0.3">
      <c r="A547" s="41" t="str">
        <f t="shared" si="94"/>
        <v>PCV01214</v>
      </c>
      <c r="B547" s="41">
        <f t="shared" si="95"/>
        <v>-17000</v>
      </c>
      <c r="C547" s="149">
        <v>43698</v>
      </c>
      <c r="D547" s="11">
        <f>MAX(D$1:D546)+1</f>
        <v>1214</v>
      </c>
      <c r="E547" s="4" t="s">
        <v>521</v>
      </c>
      <c r="F547" s="4" t="s">
        <v>733</v>
      </c>
      <c r="G547" s="4" t="s">
        <v>533</v>
      </c>
      <c r="I547" s="26">
        <v>17000</v>
      </c>
      <c r="J547" s="14">
        <f t="shared" si="93"/>
        <v>276222</v>
      </c>
    </row>
    <row r="548" spans="1:16" x14ac:dyDescent="0.3">
      <c r="A548" s="41" t="str">
        <f t="shared" si="94"/>
        <v>PCV01215</v>
      </c>
      <c r="B548" s="41">
        <f t="shared" si="95"/>
        <v>-115000</v>
      </c>
      <c r="C548" s="149">
        <v>43698</v>
      </c>
      <c r="D548" s="11">
        <f>MAX(D$1:D547)+1</f>
        <v>1215</v>
      </c>
      <c r="E548" s="4" t="s">
        <v>29</v>
      </c>
      <c r="F548" s="4" t="s">
        <v>734</v>
      </c>
      <c r="G548" s="4" t="s">
        <v>475</v>
      </c>
      <c r="I548" s="26">
        <v>115000</v>
      </c>
      <c r="J548" s="14">
        <f t="shared" si="93"/>
        <v>161222</v>
      </c>
    </row>
    <row r="549" spans="1:16" s="37" customFormat="1" x14ac:dyDescent="0.3">
      <c r="A549" s="41" t="str">
        <f t="shared" si="94"/>
        <v>PCV01216</v>
      </c>
      <c r="B549" s="41">
        <f t="shared" ref="B549:B580" si="96">IF(D549="","",H549-I549)</f>
        <v>-20000</v>
      </c>
      <c r="C549" s="148">
        <v>43698</v>
      </c>
      <c r="D549" s="36">
        <f>MAX(D$1:D548)+1</f>
        <v>1216</v>
      </c>
      <c r="E549" s="37" t="s">
        <v>14</v>
      </c>
      <c r="F549" s="37" t="s">
        <v>735</v>
      </c>
      <c r="G549" s="37" t="s">
        <v>477</v>
      </c>
      <c r="H549" s="38"/>
      <c r="I549" s="26">
        <v>20000</v>
      </c>
      <c r="J549" s="39">
        <f t="shared" si="93"/>
        <v>141222</v>
      </c>
      <c r="K549" s="40"/>
      <c r="L549" s="40"/>
      <c r="M549" s="52"/>
      <c r="N549" s="52"/>
      <c r="O549" s="35"/>
      <c r="P549" s="70"/>
    </row>
    <row r="550" spans="1:16" s="37" customFormat="1" x14ac:dyDescent="0.3">
      <c r="A550" s="41" t="str">
        <f t="shared" si="94"/>
        <v>PCV01217</v>
      </c>
      <c r="B550" s="41">
        <f t="shared" si="96"/>
        <v>-40000</v>
      </c>
      <c r="C550" s="148">
        <v>43698</v>
      </c>
      <c r="D550" s="36">
        <f>MAX(D$1:D549)+1</f>
        <v>1217</v>
      </c>
      <c r="E550" s="37" t="s">
        <v>402</v>
      </c>
      <c r="F550" s="37" t="s">
        <v>736</v>
      </c>
      <c r="G550" s="37" t="s">
        <v>481</v>
      </c>
      <c r="H550" s="38"/>
      <c r="I550" s="26">
        <v>40000</v>
      </c>
      <c r="J550" s="39">
        <f t="shared" si="93"/>
        <v>101222</v>
      </c>
      <c r="K550" s="40"/>
      <c r="L550" s="40"/>
      <c r="M550" s="52"/>
      <c r="N550" s="52"/>
      <c r="O550" s="35"/>
      <c r="P550" s="70"/>
    </row>
    <row r="551" spans="1:16" x14ac:dyDescent="0.3">
      <c r="A551" s="41" t="str">
        <f t="shared" si="94"/>
        <v>PCV01218</v>
      </c>
      <c r="B551" s="41">
        <f t="shared" si="96"/>
        <v>-77300</v>
      </c>
      <c r="C551" s="149">
        <v>43699</v>
      </c>
      <c r="D551" s="11">
        <f>MAX(D$1:D550)+1</f>
        <v>1218</v>
      </c>
      <c r="E551" s="4" t="s">
        <v>127</v>
      </c>
      <c r="F551" s="4" t="s">
        <v>737</v>
      </c>
      <c r="G551" s="4" t="s">
        <v>466</v>
      </c>
      <c r="I551" s="26">
        <v>77300</v>
      </c>
      <c r="J551" s="14">
        <f t="shared" si="93"/>
        <v>23922</v>
      </c>
    </row>
    <row r="552" spans="1:16" x14ac:dyDescent="0.3">
      <c r="A552" s="41" t="str">
        <f t="shared" si="94"/>
        <v>PCV01219</v>
      </c>
      <c r="B552" s="41">
        <f t="shared" si="96"/>
        <v>-28000</v>
      </c>
      <c r="C552" s="149">
        <v>43700</v>
      </c>
      <c r="D552" s="11">
        <f>MAX(D$1:D551)+1</f>
        <v>1219</v>
      </c>
      <c r="E552" s="4" t="s">
        <v>127</v>
      </c>
      <c r="F552" s="4" t="s">
        <v>293</v>
      </c>
      <c r="G552" s="4" t="s">
        <v>466</v>
      </c>
      <c r="I552" s="26">
        <v>28000</v>
      </c>
      <c r="J552" s="14">
        <f t="shared" si="93"/>
        <v>-4078</v>
      </c>
      <c r="L552" s="31" t="s">
        <v>738</v>
      </c>
      <c r="M552" s="50" t="s">
        <v>739</v>
      </c>
      <c r="N552" s="50">
        <v>102890179</v>
      </c>
      <c r="O552" s="3">
        <v>43700</v>
      </c>
      <c r="P552" s="69">
        <v>4118.6400000000003</v>
      </c>
    </row>
    <row r="553" spans="1:16" x14ac:dyDescent="0.3">
      <c r="A553" s="41" t="str">
        <f t="shared" si="94"/>
        <v/>
      </c>
      <c r="B553" s="41" t="str">
        <f t="shared" si="96"/>
        <v/>
      </c>
      <c r="C553" s="149">
        <v>43706</v>
      </c>
      <c r="E553" s="4" t="s">
        <v>521</v>
      </c>
      <c r="F553" s="4" t="s">
        <v>740</v>
      </c>
      <c r="H553" s="45">
        <v>2000000</v>
      </c>
      <c r="I553" s="26"/>
      <c r="J553" s="14">
        <f t="shared" si="93"/>
        <v>1995922</v>
      </c>
    </row>
    <row r="554" spans="1:16" x14ac:dyDescent="0.3">
      <c r="A554" s="41" t="str">
        <f t="shared" si="94"/>
        <v>PCV01220</v>
      </c>
      <c r="B554" s="41">
        <f t="shared" si="96"/>
        <v>-612000</v>
      </c>
      <c r="C554" s="149">
        <v>43706</v>
      </c>
      <c r="D554" s="11">
        <f>MAX(D$1:D553)+1</f>
        <v>1220</v>
      </c>
      <c r="E554" s="4" t="s">
        <v>56</v>
      </c>
      <c r="F554" s="4" t="s">
        <v>741</v>
      </c>
      <c r="G554" s="4" t="s">
        <v>638</v>
      </c>
      <c r="I554" s="26">
        <v>612000</v>
      </c>
      <c r="J554" s="14">
        <f t="shared" si="93"/>
        <v>1383922</v>
      </c>
    </row>
    <row r="555" spans="1:16" x14ac:dyDescent="0.3">
      <c r="A555" s="41" t="str">
        <f t="shared" si="94"/>
        <v>PCV01221</v>
      </c>
      <c r="B555" s="41">
        <f t="shared" si="96"/>
        <v>-50000</v>
      </c>
      <c r="C555" s="149">
        <v>43706</v>
      </c>
      <c r="D555" s="11">
        <f>MAX(D$1:D554)+1</f>
        <v>1221</v>
      </c>
      <c r="E555" s="4" t="s">
        <v>26</v>
      </c>
      <c r="F555" s="4" t="s">
        <v>742</v>
      </c>
      <c r="G555" s="4" t="s">
        <v>512</v>
      </c>
      <c r="I555" s="26">
        <v>50000</v>
      </c>
      <c r="J555" s="14">
        <f t="shared" si="93"/>
        <v>1333922</v>
      </c>
    </row>
    <row r="556" spans="1:16" x14ac:dyDescent="0.3">
      <c r="A556" s="41" t="str">
        <f t="shared" si="94"/>
        <v>PCV01222</v>
      </c>
      <c r="B556" s="41">
        <f t="shared" si="96"/>
        <v>-21200</v>
      </c>
      <c r="C556" s="149">
        <v>43706</v>
      </c>
      <c r="D556" s="11">
        <f>MAX(D$1:D555)+1</f>
        <v>1222</v>
      </c>
      <c r="E556" s="4" t="s">
        <v>66</v>
      </c>
      <c r="F556" s="4" t="s">
        <v>743</v>
      </c>
      <c r="G556" s="4" t="s">
        <v>547</v>
      </c>
      <c r="I556" s="26">
        <v>21200</v>
      </c>
      <c r="J556" s="14">
        <f t="shared" si="93"/>
        <v>1312722</v>
      </c>
    </row>
    <row r="557" spans="1:16" x14ac:dyDescent="0.3">
      <c r="A557" s="41" t="str">
        <f t="shared" si="94"/>
        <v>PCV01223</v>
      </c>
      <c r="B557" s="41">
        <f t="shared" si="96"/>
        <v>-45000</v>
      </c>
      <c r="C557" s="149">
        <v>43707</v>
      </c>
      <c r="D557" s="11">
        <f>MAX(D$1:D556)+1</f>
        <v>1223</v>
      </c>
      <c r="E557" s="4" t="s">
        <v>26</v>
      </c>
      <c r="F557" s="4" t="s">
        <v>744</v>
      </c>
      <c r="G557" s="4" t="s">
        <v>477</v>
      </c>
      <c r="I557" s="26">
        <v>45000</v>
      </c>
      <c r="J557" s="14">
        <f t="shared" si="93"/>
        <v>1267722</v>
      </c>
    </row>
    <row r="558" spans="1:16" x14ac:dyDescent="0.3">
      <c r="A558" s="41" t="str">
        <f t="shared" si="94"/>
        <v>PCV01224</v>
      </c>
      <c r="B558" s="41">
        <f t="shared" si="96"/>
        <v>-12000</v>
      </c>
      <c r="C558" s="149">
        <v>43707</v>
      </c>
      <c r="D558" s="11">
        <f>MAX(D$1:D557)+1</f>
        <v>1224</v>
      </c>
      <c r="E558" s="4" t="s">
        <v>26</v>
      </c>
      <c r="F558" s="4" t="s">
        <v>745</v>
      </c>
      <c r="G558" s="4" t="s">
        <v>481</v>
      </c>
      <c r="I558" s="26">
        <v>12000</v>
      </c>
      <c r="J558" s="14">
        <f t="shared" si="93"/>
        <v>1255722</v>
      </c>
    </row>
    <row r="559" spans="1:16" x14ac:dyDescent="0.3">
      <c r="A559" s="41" t="str">
        <f t="shared" si="94"/>
        <v>PCV01225</v>
      </c>
      <c r="B559" s="41">
        <f t="shared" si="96"/>
        <v>-330100</v>
      </c>
      <c r="C559" s="149">
        <v>43707</v>
      </c>
      <c r="D559" s="11">
        <f>MAX(D$1:D558)+1</f>
        <v>1225</v>
      </c>
      <c r="E559" s="4" t="s">
        <v>127</v>
      </c>
      <c r="F559" s="4" t="s">
        <v>746</v>
      </c>
      <c r="G559" s="4" t="s">
        <v>466</v>
      </c>
      <c r="I559" s="26">
        <v>330100</v>
      </c>
      <c r="J559" s="14">
        <f t="shared" si="93"/>
        <v>925622</v>
      </c>
    </row>
    <row r="560" spans="1:16" x14ac:dyDescent="0.3">
      <c r="A560" s="41" t="str">
        <f t="shared" si="94"/>
        <v/>
      </c>
      <c r="B560" s="41" t="str">
        <f t="shared" si="96"/>
        <v/>
      </c>
      <c r="C560" s="149">
        <v>43707</v>
      </c>
      <c r="F560" s="4" t="s">
        <v>747</v>
      </c>
      <c r="G560" s="4" t="s">
        <v>647</v>
      </c>
      <c r="H560" s="45">
        <v>405000</v>
      </c>
      <c r="I560" s="26"/>
      <c r="J560" s="14">
        <f t="shared" si="93"/>
        <v>1330622</v>
      </c>
    </row>
    <row r="561" spans="1:16" x14ac:dyDescent="0.3">
      <c r="A561" s="41" t="str">
        <f t="shared" si="94"/>
        <v>PCV01226</v>
      </c>
      <c r="B561" s="41">
        <f t="shared" si="96"/>
        <v>-43500</v>
      </c>
      <c r="C561" s="149">
        <v>43707</v>
      </c>
      <c r="D561" s="11">
        <f>MAX(D$1:D560)+1</f>
        <v>1226</v>
      </c>
      <c r="E561" s="4" t="s">
        <v>127</v>
      </c>
      <c r="F561" s="4" t="s">
        <v>748</v>
      </c>
      <c r="G561" s="4" t="s">
        <v>466</v>
      </c>
      <c r="I561" s="26">
        <v>43500</v>
      </c>
      <c r="J561" s="14">
        <f t="shared" si="93"/>
        <v>1287122</v>
      </c>
    </row>
    <row r="562" spans="1:16" s="110" customFormat="1" ht="86.4" x14ac:dyDescent="0.3">
      <c r="A562" s="107" t="str">
        <f t="shared" si="94"/>
        <v>PCV01227</v>
      </c>
      <c r="B562" s="107">
        <f t="shared" si="96"/>
        <v>-328400</v>
      </c>
      <c r="C562" s="152">
        <v>43707</v>
      </c>
      <c r="D562" s="109">
        <f>MAX(D$1:D561)+1</f>
        <v>1227</v>
      </c>
      <c r="E562" s="110" t="s">
        <v>180</v>
      </c>
      <c r="F562" s="110" t="s">
        <v>749</v>
      </c>
      <c r="G562" s="110" t="s">
        <v>475</v>
      </c>
      <c r="H562" s="111"/>
      <c r="I562" s="129">
        <v>328400</v>
      </c>
      <c r="J562" s="112">
        <f t="shared" si="93"/>
        <v>958722</v>
      </c>
      <c r="K562" s="113"/>
      <c r="L562" s="113" t="s">
        <v>750</v>
      </c>
      <c r="M562" s="114" t="s">
        <v>751</v>
      </c>
      <c r="N562" s="114" t="s">
        <v>752</v>
      </c>
      <c r="O562" s="115" t="s">
        <v>753</v>
      </c>
      <c r="P562" s="116" t="s">
        <v>754</v>
      </c>
    </row>
    <row r="563" spans="1:16" s="110" customFormat="1" x14ac:dyDescent="0.3">
      <c r="A563" s="107" t="str">
        <f t="shared" si="94"/>
        <v>PCV01228</v>
      </c>
      <c r="B563" s="107">
        <f t="shared" si="96"/>
        <v>-30000</v>
      </c>
      <c r="C563" s="152">
        <v>43707</v>
      </c>
      <c r="D563" s="109">
        <f>MAX(D$1:D562)+1</f>
        <v>1228</v>
      </c>
      <c r="E563" s="110" t="s">
        <v>56</v>
      </c>
      <c r="F563" s="110" t="s">
        <v>755</v>
      </c>
      <c r="G563" s="110" t="s">
        <v>497</v>
      </c>
      <c r="H563" s="111"/>
      <c r="I563" s="129">
        <v>30000</v>
      </c>
      <c r="J563" s="112">
        <f t="shared" si="93"/>
        <v>928722</v>
      </c>
      <c r="K563" s="113"/>
      <c r="L563" s="113"/>
      <c r="M563" s="117"/>
      <c r="N563" s="117"/>
      <c r="O563" s="108"/>
      <c r="P563" s="118"/>
    </row>
    <row r="564" spans="1:16" s="122" customFormat="1" x14ac:dyDescent="0.3">
      <c r="A564" s="119" t="str">
        <f t="shared" si="94"/>
        <v>PCV01229</v>
      </c>
      <c r="B564" s="119">
        <f t="shared" si="96"/>
        <v>-57000</v>
      </c>
      <c r="C564" s="153">
        <v>43707</v>
      </c>
      <c r="D564" s="121">
        <f>MAX(D$1:D563)+1</f>
        <v>1229</v>
      </c>
      <c r="E564" s="122" t="s">
        <v>29</v>
      </c>
      <c r="F564" s="122" t="s">
        <v>756</v>
      </c>
      <c r="G564" s="122" t="s">
        <v>483</v>
      </c>
      <c r="H564" s="123"/>
      <c r="I564" s="124">
        <v>57000</v>
      </c>
      <c r="J564" s="125">
        <f t="shared" si="93"/>
        <v>871722</v>
      </c>
      <c r="K564" s="126"/>
      <c r="L564" s="126"/>
      <c r="M564" s="127"/>
      <c r="N564" s="127"/>
      <c r="O564" s="120"/>
      <c r="P564" s="128"/>
    </row>
    <row r="565" spans="1:16" s="122" customFormat="1" x14ac:dyDescent="0.3">
      <c r="A565" s="119" t="str">
        <f t="shared" si="94"/>
        <v>PCV01230</v>
      </c>
      <c r="B565" s="119">
        <f t="shared" si="96"/>
        <v>-60000</v>
      </c>
      <c r="C565" s="153">
        <v>43707</v>
      </c>
      <c r="D565" s="121">
        <f>MAX(D$1:D564)+1</f>
        <v>1230</v>
      </c>
      <c r="E565" s="122" t="s">
        <v>29</v>
      </c>
      <c r="F565" s="122" t="s">
        <v>757</v>
      </c>
      <c r="G565" s="122" t="s">
        <v>591</v>
      </c>
      <c r="H565" s="123"/>
      <c r="I565" s="129">
        <v>60000</v>
      </c>
      <c r="J565" s="125">
        <f t="shared" si="93"/>
        <v>811722</v>
      </c>
      <c r="K565" s="126"/>
      <c r="L565" s="126" t="s">
        <v>758</v>
      </c>
      <c r="M565" s="127" t="s">
        <v>759</v>
      </c>
      <c r="N565" s="127">
        <v>101587390</v>
      </c>
      <c r="O565" s="120">
        <v>43708</v>
      </c>
      <c r="P565" s="128">
        <v>1754.24</v>
      </c>
    </row>
    <row r="566" spans="1:16" s="110" customFormat="1" x14ac:dyDescent="0.3">
      <c r="A566" s="107" t="str">
        <f t="shared" si="94"/>
        <v>PCV01231</v>
      </c>
      <c r="B566" s="107">
        <f t="shared" si="96"/>
        <v>-33500</v>
      </c>
      <c r="C566" s="152">
        <v>43707</v>
      </c>
      <c r="D566" s="109">
        <f>MAX(D$1:D565)+1</f>
        <v>1231</v>
      </c>
      <c r="E566" s="110" t="s">
        <v>26</v>
      </c>
      <c r="F566" s="110" t="s">
        <v>760</v>
      </c>
      <c r="G566" s="110" t="s">
        <v>489</v>
      </c>
      <c r="H566" s="111"/>
      <c r="I566" s="129">
        <v>33500</v>
      </c>
      <c r="J566" s="112">
        <f t="shared" si="93"/>
        <v>778222</v>
      </c>
      <c r="K566" s="113"/>
      <c r="L566" s="113" t="s">
        <v>761</v>
      </c>
      <c r="M566" s="117" t="s">
        <v>762</v>
      </c>
      <c r="N566" s="117">
        <v>106854501</v>
      </c>
      <c r="O566" s="108">
        <v>43706</v>
      </c>
      <c r="P566" s="118">
        <v>5110.17</v>
      </c>
    </row>
    <row r="567" spans="1:16" s="110" customFormat="1" x14ac:dyDescent="0.3">
      <c r="A567" s="107" t="str">
        <f t="shared" si="94"/>
        <v>PCV01232</v>
      </c>
      <c r="B567" s="107">
        <f t="shared" si="96"/>
        <v>-46000</v>
      </c>
      <c r="C567" s="152">
        <v>43707</v>
      </c>
      <c r="D567" s="109">
        <f>MAX(D$1:D566)+1</f>
        <v>1232</v>
      </c>
      <c r="E567" s="110" t="s">
        <v>180</v>
      </c>
      <c r="F567" s="110" t="s">
        <v>763</v>
      </c>
      <c r="G567" s="110" t="s">
        <v>764</v>
      </c>
      <c r="H567" s="111"/>
      <c r="I567" s="129">
        <v>46000</v>
      </c>
      <c r="J567" s="112">
        <f t="shared" si="93"/>
        <v>732222</v>
      </c>
      <c r="K567" s="142">
        <f>771222-J567</f>
        <v>39000</v>
      </c>
      <c r="L567" s="113"/>
      <c r="M567" s="117"/>
      <c r="N567" s="117"/>
      <c r="O567" s="108"/>
      <c r="P567" s="118"/>
    </row>
    <row r="568" spans="1:16" s="110" customFormat="1" ht="15" customHeight="1" x14ac:dyDescent="0.3">
      <c r="A568" s="107" t="str">
        <f t="shared" si="94"/>
        <v>PCV01233</v>
      </c>
      <c r="B568" s="107">
        <f t="shared" si="96"/>
        <v>-360000</v>
      </c>
      <c r="C568" s="152">
        <v>43710</v>
      </c>
      <c r="D568" s="109">
        <f>MAX(D$1:D567)+1</f>
        <v>1233</v>
      </c>
      <c r="E568" s="110" t="s">
        <v>515</v>
      </c>
      <c r="F568" s="110" t="s">
        <v>765</v>
      </c>
      <c r="G568" s="110" t="s">
        <v>517</v>
      </c>
      <c r="H568" s="111"/>
      <c r="I568" s="129">
        <v>360000</v>
      </c>
      <c r="J568" s="112">
        <f t="shared" si="93"/>
        <v>372222</v>
      </c>
      <c r="K568" s="113"/>
      <c r="L568" s="113"/>
      <c r="M568" s="117"/>
      <c r="N568" s="117"/>
      <c r="O568" s="108"/>
      <c r="P568" s="118"/>
    </row>
    <row r="569" spans="1:16" s="122" customFormat="1" x14ac:dyDescent="0.3">
      <c r="A569" s="119" t="str">
        <f t="shared" si="94"/>
        <v>PCV01234</v>
      </c>
      <c r="B569" s="119">
        <f t="shared" si="96"/>
        <v>-12945</v>
      </c>
      <c r="C569" s="153">
        <v>43710</v>
      </c>
      <c r="D569" s="121">
        <f>MAX(D$1:D568)+1</f>
        <v>1234</v>
      </c>
      <c r="E569" s="122" t="s">
        <v>56</v>
      </c>
      <c r="F569" s="122" t="s">
        <v>766</v>
      </c>
      <c r="G569" s="122" t="s">
        <v>473</v>
      </c>
      <c r="H569" s="123"/>
      <c r="I569" s="124">
        <v>12945</v>
      </c>
      <c r="J569" s="125">
        <f t="shared" ref="J569:J637" si="97">J568-I569+H569</f>
        <v>359277</v>
      </c>
      <c r="K569" s="126"/>
      <c r="L569" s="126"/>
      <c r="M569" s="127"/>
      <c r="N569" s="127"/>
      <c r="O569" s="120"/>
      <c r="P569" s="128"/>
    </row>
    <row r="570" spans="1:16" s="122" customFormat="1" x14ac:dyDescent="0.3">
      <c r="A570" s="119" t="str">
        <f t="shared" si="94"/>
        <v>PCV01235</v>
      </c>
      <c r="B570" s="119">
        <f t="shared" si="96"/>
        <v>-90376</v>
      </c>
      <c r="C570" s="153">
        <v>43710</v>
      </c>
      <c r="D570" s="121">
        <f>MAX(D$1:D569)+1</f>
        <v>1235</v>
      </c>
      <c r="E570" s="122" t="s">
        <v>26</v>
      </c>
      <c r="F570" s="122" t="s">
        <v>767</v>
      </c>
      <c r="G570" s="122" t="s">
        <v>475</v>
      </c>
      <c r="H570" s="123"/>
      <c r="I570" s="129">
        <v>90376</v>
      </c>
      <c r="J570" s="125">
        <f t="shared" si="97"/>
        <v>268901</v>
      </c>
      <c r="K570" s="126"/>
      <c r="L570" s="126"/>
      <c r="M570" s="127"/>
      <c r="N570" s="127"/>
      <c r="O570" s="120"/>
      <c r="P570" s="128"/>
    </row>
    <row r="571" spans="1:16" s="122" customFormat="1" x14ac:dyDescent="0.3">
      <c r="A571" s="119" t="str">
        <f t="shared" si="94"/>
        <v>PCV01236</v>
      </c>
      <c r="B571" s="119">
        <f t="shared" si="96"/>
        <v>-69000</v>
      </c>
      <c r="C571" s="153">
        <v>43711</v>
      </c>
      <c r="D571" s="121">
        <f>MAX(D$1:D570)+1</f>
        <v>1236</v>
      </c>
      <c r="E571" s="122" t="s">
        <v>521</v>
      </c>
      <c r="F571" s="122" t="s">
        <v>768</v>
      </c>
      <c r="G571" s="122" t="s">
        <v>499</v>
      </c>
      <c r="H571" s="123"/>
      <c r="I571" s="124">
        <v>69000</v>
      </c>
      <c r="J571" s="125">
        <f t="shared" si="97"/>
        <v>199901</v>
      </c>
      <c r="K571" s="126"/>
      <c r="L571" s="126"/>
      <c r="M571" s="127"/>
      <c r="N571" s="127"/>
      <c r="O571" s="120"/>
      <c r="P571" s="128"/>
    </row>
    <row r="572" spans="1:16" s="110" customFormat="1" x14ac:dyDescent="0.3">
      <c r="A572" s="107" t="str">
        <f t="shared" si="94"/>
        <v>PCV01237</v>
      </c>
      <c r="B572" s="107">
        <f t="shared" si="96"/>
        <v>-20000</v>
      </c>
      <c r="C572" s="153">
        <v>43711</v>
      </c>
      <c r="D572" s="109">
        <f>MAX(D$1:D571)+1</f>
        <v>1237</v>
      </c>
      <c r="E572" s="110" t="s">
        <v>521</v>
      </c>
      <c r="F572" s="110" t="s">
        <v>769</v>
      </c>
      <c r="G572" s="110" t="s">
        <v>499</v>
      </c>
      <c r="H572" s="111"/>
      <c r="I572" s="129">
        <v>20000</v>
      </c>
      <c r="J572" s="112">
        <f t="shared" si="97"/>
        <v>179901</v>
      </c>
      <c r="K572" s="113"/>
      <c r="L572" s="113"/>
      <c r="M572" s="117"/>
      <c r="N572" s="117"/>
      <c r="O572" s="108"/>
      <c r="P572" s="118"/>
    </row>
    <row r="573" spans="1:16" s="110" customFormat="1" x14ac:dyDescent="0.3">
      <c r="A573" s="107" t="str">
        <f t="shared" si="94"/>
        <v>PCV01238</v>
      </c>
      <c r="B573" s="107">
        <f t="shared" si="96"/>
        <v>-6000</v>
      </c>
      <c r="C573" s="153">
        <v>43711</v>
      </c>
      <c r="D573" s="109">
        <f>MAX(D$1:D572)+1</f>
        <v>1238</v>
      </c>
      <c r="E573" s="110" t="s">
        <v>26</v>
      </c>
      <c r="F573" s="110" t="s">
        <v>770</v>
      </c>
      <c r="G573" s="110" t="s">
        <v>475</v>
      </c>
      <c r="H573" s="111"/>
      <c r="I573" s="129">
        <v>6000</v>
      </c>
      <c r="J573" s="112">
        <f t="shared" si="97"/>
        <v>173901</v>
      </c>
      <c r="K573" s="113"/>
      <c r="L573" s="113" t="s">
        <v>771</v>
      </c>
      <c r="M573" s="117" t="s">
        <v>772</v>
      </c>
      <c r="N573" s="117">
        <v>101977033</v>
      </c>
      <c r="O573" s="108">
        <v>43711</v>
      </c>
      <c r="P573" s="118">
        <v>915.25</v>
      </c>
    </row>
    <row r="574" spans="1:16" s="122" customFormat="1" x14ac:dyDescent="0.3">
      <c r="A574" s="119" t="str">
        <f t="shared" si="94"/>
        <v>PCV01239</v>
      </c>
      <c r="B574" s="119">
        <f t="shared" si="96"/>
        <v>-7000</v>
      </c>
      <c r="C574" s="153">
        <v>43711</v>
      </c>
      <c r="D574" s="121">
        <f>MAX(D$1:D573)+1</f>
        <v>1239</v>
      </c>
      <c r="E574" s="122" t="s">
        <v>26</v>
      </c>
      <c r="F574" s="122" t="s">
        <v>773</v>
      </c>
      <c r="G574" s="122" t="s">
        <v>475</v>
      </c>
      <c r="H574" s="123"/>
      <c r="I574" s="124">
        <v>7000</v>
      </c>
      <c r="J574" s="125">
        <f t="shared" si="97"/>
        <v>166901</v>
      </c>
      <c r="K574" s="126"/>
      <c r="L574" s="126"/>
      <c r="M574" s="127"/>
      <c r="N574" s="127"/>
      <c r="O574" s="120"/>
      <c r="P574" s="128"/>
    </row>
    <row r="575" spans="1:16" s="122" customFormat="1" x14ac:dyDescent="0.3">
      <c r="A575" s="119" t="str">
        <f t="shared" ref="A575:A643" si="98">IF(D575="","","PCV0"&amp;D575)</f>
        <v>PCV01240</v>
      </c>
      <c r="B575" s="119">
        <f t="shared" si="96"/>
        <v>-100000</v>
      </c>
      <c r="C575" s="153">
        <v>43711</v>
      </c>
      <c r="D575" s="121">
        <f>MAX(D$1:D574)+1</f>
        <v>1240</v>
      </c>
      <c r="E575" s="122" t="s">
        <v>180</v>
      </c>
      <c r="F575" s="122" t="s">
        <v>774</v>
      </c>
      <c r="G575" s="122" t="s">
        <v>475</v>
      </c>
      <c r="H575" s="123"/>
      <c r="I575" s="124">
        <v>100000</v>
      </c>
      <c r="J575" s="125">
        <f t="shared" si="97"/>
        <v>66901</v>
      </c>
      <c r="K575" s="126"/>
      <c r="L575" s="126"/>
      <c r="M575" s="127"/>
      <c r="N575" s="127"/>
      <c r="O575" s="120"/>
      <c r="P575" s="128"/>
    </row>
    <row r="576" spans="1:16" s="110" customFormat="1" x14ac:dyDescent="0.3">
      <c r="A576" s="107" t="str">
        <f t="shared" si="98"/>
        <v>PCV01241</v>
      </c>
      <c r="B576" s="107">
        <f t="shared" si="96"/>
        <v>-3000</v>
      </c>
      <c r="C576" s="152">
        <v>43711</v>
      </c>
      <c r="D576" s="109">
        <f>MAX(D$1:D575)+1</f>
        <v>1241</v>
      </c>
      <c r="E576" s="110" t="s">
        <v>233</v>
      </c>
      <c r="F576" s="110" t="s">
        <v>775</v>
      </c>
      <c r="G576" s="110" t="s">
        <v>481</v>
      </c>
      <c r="H576" s="111"/>
      <c r="I576" s="129">
        <v>3000</v>
      </c>
      <c r="J576" s="112">
        <f t="shared" si="97"/>
        <v>63901</v>
      </c>
      <c r="K576" s="113"/>
      <c r="L576" s="113"/>
      <c r="M576" s="117"/>
      <c r="N576" s="117"/>
      <c r="O576" s="108"/>
      <c r="P576" s="118"/>
    </row>
    <row r="577" spans="1:16" ht="14.4" customHeight="1" x14ac:dyDescent="0.3">
      <c r="A577" s="41" t="str">
        <f t="shared" si="98"/>
        <v>PCV01242</v>
      </c>
      <c r="B577" s="41">
        <f t="shared" si="96"/>
        <v>-2000</v>
      </c>
      <c r="C577" s="149">
        <v>43711</v>
      </c>
      <c r="D577" s="11">
        <f>MAX(D$1:D576)+1</f>
        <v>1242</v>
      </c>
      <c r="E577" s="4" t="s">
        <v>776</v>
      </c>
      <c r="F577" s="4" t="s">
        <v>777</v>
      </c>
      <c r="G577" s="4" t="s">
        <v>481</v>
      </c>
      <c r="I577" s="26">
        <v>2000</v>
      </c>
      <c r="J577" s="14">
        <f t="shared" si="97"/>
        <v>61901</v>
      </c>
    </row>
    <row r="578" spans="1:16" x14ac:dyDescent="0.3">
      <c r="A578" s="41" t="str">
        <f t="shared" si="98"/>
        <v>PCV01243</v>
      </c>
      <c r="B578" s="41">
        <f t="shared" si="96"/>
        <v>-11000</v>
      </c>
      <c r="C578" s="149">
        <v>43712</v>
      </c>
      <c r="D578" s="11">
        <f>MAX(D$1:D577)+1</f>
        <v>1243</v>
      </c>
      <c r="E578" s="4" t="s">
        <v>26</v>
      </c>
      <c r="F578" s="4" t="s">
        <v>778</v>
      </c>
      <c r="G578" s="4" t="s">
        <v>524</v>
      </c>
      <c r="I578" s="26">
        <v>11000</v>
      </c>
      <c r="J578" s="14">
        <f t="shared" si="97"/>
        <v>50901</v>
      </c>
      <c r="L578" s="31" t="s">
        <v>779</v>
      </c>
      <c r="M578" s="50" t="s">
        <v>780</v>
      </c>
      <c r="N578" s="50">
        <v>106675868</v>
      </c>
      <c r="O578" s="130">
        <v>43711</v>
      </c>
      <c r="P578" s="69">
        <v>1677.96</v>
      </c>
    </row>
    <row r="579" spans="1:16" x14ac:dyDescent="0.3">
      <c r="A579" s="41" t="str">
        <f t="shared" si="98"/>
        <v>PCV01244</v>
      </c>
      <c r="B579" s="41">
        <f t="shared" si="96"/>
        <v>-8000</v>
      </c>
      <c r="C579" s="149">
        <v>43713</v>
      </c>
      <c r="D579" s="11">
        <f>MAX(D$1:D578)+1</f>
        <v>1244</v>
      </c>
      <c r="E579" s="4" t="s">
        <v>56</v>
      </c>
      <c r="F579" s="4" t="s">
        <v>781</v>
      </c>
      <c r="G579" s="4" t="s">
        <v>499</v>
      </c>
      <c r="I579" s="26">
        <v>8000</v>
      </c>
      <c r="J579" s="14">
        <f t="shared" si="97"/>
        <v>42901</v>
      </c>
    </row>
    <row r="580" spans="1:16" x14ac:dyDescent="0.3">
      <c r="A580" s="41" t="str">
        <f t="shared" si="98"/>
        <v>PCV01245</v>
      </c>
      <c r="B580" s="41">
        <f t="shared" si="96"/>
        <v>-10000</v>
      </c>
      <c r="C580" s="149">
        <v>43714</v>
      </c>
      <c r="D580" s="11">
        <f>MAX(D$1:D579)+1</f>
        <v>1245</v>
      </c>
      <c r="E580" s="4" t="s">
        <v>14</v>
      </c>
      <c r="F580" s="4" t="s">
        <v>782</v>
      </c>
      <c r="G580" s="4" t="s">
        <v>477</v>
      </c>
      <c r="I580" s="26">
        <v>10000</v>
      </c>
      <c r="J580" s="14">
        <f t="shared" si="97"/>
        <v>32901</v>
      </c>
      <c r="L580" s="31" t="s">
        <v>783</v>
      </c>
      <c r="M580" s="50" t="s">
        <v>784</v>
      </c>
      <c r="N580" s="50">
        <v>100466852</v>
      </c>
      <c r="O580" s="3">
        <v>43714</v>
      </c>
      <c r="P580" s="69">
        <v>1525.42</v>
      </c>
    </row>
    <row r="581" spans="1:16" x14ac:dyDescent="0.3">
      <c r="C581" s="149">
        <v>43714</v>
      </c>
      <c r="E581" s="4" t="s">
        <v>150</v>
      </c>
      <c r="F581" s="4" t="s">
        <v>785</v>
      </c>
      <c r="G581" s="4" t="s">
        <v>466</v>
      </c>
      <c r="H581" s="45">
        <v>462000</v>
      </c>
      <c r="J581" s="14">
        <f t="shared" si="97"/>
        <v>494901</v>
      </c>
    </row>
    <row r="582" spans="1:16" x14ac:dyDescent="0.3">
      <c r="A582" s="41" t="str">
        <f t="shared" si="98"/>
        <v>PCV01246</v>
      </c>
      <c r="B582" s="41">
        <f>IF(D582="","",H582-I582)</f>
        <v>-356000</v>
      </c>
      <c r="C582" s="149">
        <v>43714</v>
      </c>
      <c r="D582" s="11">
        <f>MAX(D$1:D580)+1</f>
        <v>1246</v>
      </c>
      <c r="E582" s="4" t="s">
        <v>127</v>
      </c>
      <c r="F582" s="4" t="s">
        <v>786</v>
      </c>
      <c r="G582" s="4" t="s">
        <v>466</v>
      </c>
      <c r="I582" s="26">
        <v>356000</v>
      </c>
      <c r="J582" s="14">
        <f t="shared" si="97"/>
        <v>138901</v>
      </c>
    </row>
    <row r="583" spans="1:16" x14ac:dyDescent="0.3">
      <c r="A583" s="41" t="str">
        <f t="shared" si="98"/>
        <v>PCV01247</v>
      </c>
      <c r="B583" s="41">
        <f>IF(D583="","",H583-I583)</f>
        <v>-3500</v>
      </c>
      <c r="C583" s="149">
        <v>43717</v>
      </c>
      <c r="D583" s="11">
        <f>MAX(D$1:D582)+1</f>
        <v>1247</v>
      </c>
      <c r="E583" s="4" t="s">
        <v>26</v>
      </c>
      <c r="F583" s="4" t="s">
        <v>787</v>
      </c>
      <c r="G583" s="4" t="s">
        <v>603</v>
      </c>
      <c r="I583" s="26">
        <v>3500</v>
      </c>
      <c r="J583" s="14">
        <f t="shared" si="97"/>
        <v>135401</v>
      </c>
    </row>
    <row r="584" spans="1:16" x14ac:dyDescent="0.3">
      <c r="C584" s="149">
        <v>43718</v>
      </c>
      <c r="E584" s="4" t="s">
        <v>521</v>
      </c>
      <c r="F584" s="4" t="s">
        <v>788</v>
      </c>
      <c r="H584" s="45">
        <v>2500000</v>
      </c>
      <c r="J584" s="14">
        <f t="shared" si="97"/>
        <v>2635401</v>
      </c>
    </row>
    <row r="585" spans="1:16" ht="14.4" customHeight="1" x14ac:dyDescent="0.3">
      <c r="A585" s="41" t="str">
        <f t="shared" si="98"/>
        <v>PCV01248</v>
      </c>
      <c r="B585" s="41">
        <f t="shared" ref="B585:B593" si="99">IF(D585="","",H585-I585)</f>
        <v>-120140</v>
      </c>
      <c r="C585" s="149">
        <v>43719</v>
      </c>
      <c r="D585" s="11">
        <f>MAX(D$1:D583)+1</f>
        <v>1248</v>
      </c>
      <c r="E585" s="4" t="s">
        <v>538</v>
      </c>
      <c r="F585" s="4" t="s">
        <v>789</v>
      </c>
      <c r="G585" s="4" t="s">
        <v>475</v>
      </c>
      <c r="I585" s="26">
        <v>120140</v>
      </c>
      <c r="J585" s="14">
        <f t="shared" si="97"/>
        <v>2515261</v>
      </c>
    </row>
    <row r="586" spans="1:16" x14ac:dyDescent="0.3">
      <c r="A586" s="41" t="str">
        <f t="shared" si="98"/>
        <v>PCV01249</v>
      </c>
      <c r="B586" s="41">
        <f t="shared" si="99"/>
        <v>-180000</v>
      </c>
      <c r="C586" s="149">
        <v>43719</v>
      </c>
      <c r="D586" s="11">
        <f>MAX(D$1:D585)+1</f>
        <v>1249</v>
      </c>
      <c r="E586" s="4" t="s">
        <v>56</v>
      </c>
      <c r="F586" s="4" t="s">
        <v>790</v>
      </c>
      <c r="G586" s="4" t="s">
        <v>721</v>
      </c>
      <c r="I586" s="26">
        <v>180000</v>
      </c>
      <c r="J586" s="14">
        <f t="shared" si="97"/>
        <v>2335261</v>
      </c>
    </row>
    <row r="587" spans="1:16" x14ac:dyDescent="0.3">
      <c r="A587" s="41" t="str">
        <f t="shared" si="98"/>
        <v>PCV01250</v>
      </c>
      <c r="B587" s="41">
        <f t="shared" si="99"/>
        <v>-168000</v>
      </c>
      <c r="C587" s="149">
        <v>43719</v>
      </c>
      <c r="D587" s="11">
        <f>MAX(D$1:D586)+1</f>
        <v>1250</v>
      </c>
      <c r="E587" s="4" t="s">
        <v>56</v>
      </c>
      <c r="F587" s="4" t="s">
        <v>791</v>
      </c>
      <c r="G587" s="4" t="s">
        <v>721</v>
      </c>
      <c r="I587" s="26">
        <v>168000</v>
      </c>
      <c r="J587" s="14">
        <f t="shared" si="97"/>
        <v>2167261</v>
      </c>
    </row>
    <row r="588" spans="1:16" x14ac:dyDescent="0.3">
      <c r="A588" s="41" t="str">
        <f t="shared" si="98"/>
        <v>PCV01251</v>
      </c>
      <c r="B588" s="41">
        <f t="shared" si="99"/>
        <v>-900000</v>
      </c>
      <c r="C588" s="149">
        <v>43719</v>
      </c>
      <c r="D588" s="11">
        <f>MAX(D$1:D587)+1</f>
        <v>1251</v>
      </c>
      <c r="E588" s="4" t="s">
        <v>56</v>
      </c>
      <c r="F588" s="4" t="s">
        <v>792</v>
      </c>
      <c r="G588" s="4" t="s">
        <v>793</v>
      </c>
      <c r="I588" s="26">
        <v>900000</v>
      </c>
      <c r="J588" s="14">
        <f t="shared" si="97"/>
        <v>1267261</v>
      </c>
    </row>
    <row r="589" spans="1:16" x14ac:dyDescent="0.3">
      <c r="A589" s="41" t="str">
        <f t="shared" si="98"/>
        <v>PCV01252</v>
      </c>
      <c r="B589" s="41">
        <f t="shared" si="99"/>
        <v>-30000</v>
      </c>
      <c r="C589" s="149">
        <v>43719</v>
      </c>
      <c r="D589" s="11">
        <f>MAX(D$1:D588)+1</f>
        <v>1252</v>
      </c>
      <c r="E589" s="4" t="s">
        <v>14</v>
      </c>
      <c r="F589" s="4" t="s">
        <v>794</v>
      </c>
      <c r="G589" s="4" t="s">
        <v>611</v>
      </c>
      <c r="I589" s="26">
        <v>30000</v>
      </c>
      <c r="J589" s="14">
        <f t="shared" si="97"/>
        <v>1237261</v>
      </c>
    </row>
    <row r="590" spans="1:16" x14ac:dyDescent="0.3">
      <c r="A590" s="41" t="str">
        <f t="shared" si="98"/>
        <v>PCV01253</v>
      </c>
      <c r="B590" s="41">
        <f t="shared" si="99"/>
        <v>-3000</v>
      </c>
      <c r="C590" s="149">
        <v>43719</v>
      </c>
      <c r="D590" s="11">
        <f>MAX(D$1:D589)+1</f>
        <v>1253</v>
      </c>
      <c r="E590" s="4" t="s">
        <v>14</v>
      </c>
      <c r="F590" s="4" t="s">
        <v>795</v>
      </c>
      <c r="G590" s="4" t="s">
        <v>481</v>
      </c>
      <c r="I590" s="26">
        <v>3000</v>
      </c>
      <c r="J590" s="14">
        <f t="shared" si="97"/>
        <v>1234261</v>
      </c>
    </row>
    <row r="591" spans="1:16" s="22" customFormat="1" ht="28.8" x14ac:dyDescent="0.3">
      <c r="A591" s="19" t="str">
        <f t="shared" si="98"/>
        <v>PCV01254</v>
      </c>
      <c r="B591" s="19">
        <f t="shared" si="99"/>
        <v>-40000</v>
      </c>
      <c r="C591" s="154">
        <v>43719</v>
      </c>
      <c r="D591" s="131">
        <f>MAX(D$1:D590)+1</f>
        <v>1254</v>
      </c>
      <c r="E591" s="22" t="s">
        <v>538</v>
      </c>
      <c r="F591" s="30" t="s">
        <v>796</v>
      </c>
      <c r="G591" s="22" t="s">
        <v>529</v>
      </c>
      <c r="H591" s="24"/>
      <c r="I591" s="26">
        <v>40000</v>
      </c>
      <c r="J591" s="21">
        <f t="shared" si="97"/>
        <v>1194261</v>
      </c>
      <c r="K591" s="30"/>
      <c r="L591" s="30"/>
      <c r="M591" s="49"/>
      <c r="N591" s="49"/>
      <c r="O591" s="23"/>
      <c r="P591" s="68"/>
    </row>
    <row r="592" spans="1:16" s="22" customFormat="1" x14ac:dyDescent="0.3">
      <c r="A592" s="19" t="str">
        <f t="shared" si="98"/>
        <v>PCV01255</v>
      </c>
      <c r="B592" s="19">
        <f t="shared" si="99"/>
        <v>-30000</v>
      </c>
      <c r="C592" s="154">
        <v>43719</v>
      </c>
      <c r="D592" s="131">
        <f>MAX(D$1:D591)+1</f>
        <v>1255</v>
      </c>
      <c r="E592" s="22" t="s">
        <v>386</v>
      </c>
      <c r="F592" s="22" t="s">
        <v>797</v>
      </c>
      <c r="G592" s="22" t="s">
        <v>798</v>
      </c>
      <c r="H592" s="24"/>
      <c r="I592" s="132">
        <v>30000</v>
      </c>
      <c r="J592" s="21">
        <f t="shared" si="97"/>
        <v>1164261</v>
      </c>
      <c r="K592" s="30"/>
      <c r="L592" s="30"/>
      <c r="M592" s="49"/>
      <c r="N592" s="49"/>
      <c r="O592" s="23"/>
      <c r="P592" s="68"/>
    </row>
    <row r="593" spans="1:16" x14ac:dyDescent="0.3">
      <c r="A593" s="41" t="str">
        <f t="shared" si="98"/>
        <v>PCV01256</v>
      </c>
      <c r="B593" s="41">
        <f t="shared" si="99"/>
        <v>-32800</v>
      </c>
      <c r="C593" s="149">
        <v>43719</v>
      </c>
      <c r="D593" s="11">
        <f>MAX(D$1:D592)+1</f>
        <v>1256</v>
      </c>
      <c r="E593" s="4" t="s">
        <v>14</v>
      </c>
      <c r="F593" s="4" t="s">
        <v>799</v>
      </c>
      <c r="G593" s="4" t="s">
        <v>466</v>
      </c>
      <c r="I593" s="26">
        <v>32800</v>
      </c>
      <c r="J593" s="14">
        <f t="shared" si="97"/>
        <v>1131461</v>
      </c>
    </row>
    <row r="594" spans="1:16" x14ac:dyDescent="0.3">
      <c r="C594" s="149">
        <v>43720</v>
      </c>
      <c r="F594" s="4" t="s">
        <v>800</v>
      </c>
      <c r="G594" s="4" t="s">
        <v>647</v>
      </c>
      <c r="H594" s="45">
        <v>73000</v>
      </c>
      <c r="J594" s="14">
        <f>J593-I594+H594</f>
        <v>1204461</v>
      </c>
    </row>
    <row r="595" spans="1:16" x14ac:dyDescent="0.3">
      <c r="C595" s="149">
        <v>43720</v>
      </c>
      <c r="F595" s="4" t="s">
        <v>801</v>
      </c>
      <c r="G595" s="4" t="s">
        <v>647</v>
      </c>
      <c r="H595" s="45">
        <v>10000</v>
      </c>
      <c r="J595" s="14">
        <f>J594-I595+H595</f>
        <v>1214461</v>
      </c>
    </row>
    <row r="596" spans="1:16" x14ac:dyDescent="0.3">
      <c r="A596" s="41" t="str">
        <f t="shared" si="98"/>
        <v>PCV01257</v>
      </c>
      <c r="B596" s="41">
        <f t="shared" ref="B596:B612" si="100">IF(D596="","",H596-I596)</f>
        <v>-232100</v>
      </c>
      <c r="C596" s="149">
        <v>43721</v>
      </c>
      <c r="D596" s="11">
        <f>MAX(D$1:D593)+1</f>
        <v>1257</v>
      </c>
      <c r="E596" s="4" t="s">
        <v>127</v>
      </c>
      <c r="F596" s="4" t="s">
        <v>802</v>
      </c>
      <c r="G596" s="4" t="s">
        <v>466</v>
      </c>
      <c r="I596" s="26">
        <v>232100</v>
      </c>
      <c r="J596" s="14">
        <f>J595-I596+H596</f>
        <v>982361</v>
      </c>
    </row>
    <row r="597" spans="1:16" x14ac:dyDescent="0.3">
      <c r="A597" s="41" t="str">
        <f t="shared" si="98"/>
        <v>PCV01258</v>
      </c>
      <c r="B597" s="41">
        <f t="shared" si="100"/>
        <v>-65200</v>
      </c>
      <c r="C597" s="149">
        <v>43724</v>
      </c>
      <c r="D597" s="11">
        <f>MAX(D$1:D596)+1</f>
        <v>1258</v>
      </c>
      <c r="E597" s="4" t="s">
        <v>127</v>
      </c>
      <c r="F597" s="4" t="s">
        <v>803</v>
      </c>
      <c r="G597" s="4" t="s">
        <v>466</v>
      </c>
      <c r="I597" s="26">
        <v>65200</v>
      </c>
      <c r="J597" s="14">
        <f t="shared" si="97"/>
        <v>917161</v>
      </c>
    </row>
    <row r="598" spans="1:16" ht="28.8" x14ac:dyDescent="0.3">
      <c r="A598" s="41" t="str">
        <f t="shared" si="98"/>
        <v>PCV01259</v>
      </c>
      <c r="B598" s="41">
        <f t="shared" si="100"/>
        <v>-18000</v>
      </c>
      <c r="C598" s="149">
        <v>43724</v>
      </c>
      <c r="D598" s="11">
        <f>MAX(D$1:D597)+1</f>
        <v>1259</v>
      </c>
      <c r="E598" s="4" t="s">
        <v>26</v>
      </c>
      <c r="F598" s="4" t="s">
        <v>804</v>
      </c>
      <c r="G598" s="4" t="s">
        <v>524</v>
      </c>
      <c r="I598" s="26">
        <v>18000</v>
      </c>
      <c r="J598" s="14">
        <f t="shared" si="97"/>
        <v>899161</v>
      </c>
      <c r="L598" s="31" t="s">
        <v>805</v>
      </c>
      <c r="M598" s="50" t="s">
        <v>806</v>
      </c>
      <c r="N598" s="50">
        <v>106300258</v>
      </c>
      <c r="O598" s="3">
        <v>43693</v>
      </c>
      <c r="P598" s="69">
        <v>2745.76</v>
      </c>
    </row>
    <row r="599" spans="1:16" x14ac:dyDescent="0.3">
      <c r="A599" s="41" t="str">
        <f t="shared" si="98"/>
        <v>PCV01260</v>
      </c>
      <c r="B599" s="41">
        <f t="shared" si="100"/>
        <v>-75000</v>
      </c>
      <c r="C599" s="149">
        <v>43724</v>
      </c>
      <c r="D599" s="11">
        <f>MAX(D$1:D598)+1</f>
        <v>1260</v>
      </c>
      <c r="E599" s="4" t="s">
        <v>26</v>
      </c>
      <c r="F599" s="4" t="s">
        <v>807</v>
      </c>
      <c r="G599" s="4" t="s">
        <v>611</v>
      </c>
      <c r="I599" s="26">
        <v>75000</v>
      </c>
      <c r="J599" s="14">
        <f t="shared" si="97"/>
        <v>824161</v>
      </c>
      <c r="L599" s="31" t="s">
        <v>808</v>
      </c>
      <c r="M599" s="50" t="s">
        <v>809</v>
      </c>
      <c r="N599" s="50">
        <v>103332352</v>
      </c>
      <c r="O599" s="3">
        <v>43693</v>
      </c>
      <c r="P599" s="69">
        <v>11440</v>
      </c>
    </row>
    <row r="600" spans="1:16" x14ac:dyDescent="0.3">
      <c r="A600" s="41" t="str">
        <f t="shared" si="98"/>
        <v>PCV01261</v>
      </c>
      <c r="B600" s="41">
        <f t="shared" si="100"/>
        <v>-2000</v>
      </c>
      <c r="C600" s="149">
        <v>43724</v>
      </c>
      <c r="D600" s="11">
        <f>MAX(D$1:D599)+1</f>
        <v>1261</v>
      </c>
      <c r="E600" s="4" t="s">
        <v>14</v>
      </c>
      <c r="F600" s="4" t="s">
        <v>810</v>
      </c>
      <c r="G600" s="4" t="s">
        <v>811</v>
      </c>
      <c r="I600" s="26">
        <v>2000</v>
      </c>
      <c r="J600" s="14">
        <f t="shared" si="97"/>
        <v>822161</v>
      </c>
    </row>
    <row r="601" spans="1:16" x14ac:dyDescent="0.3">
      <c r="A601" s="41" t="str">
        <f t="shared" si="98"/>
        <v>PCV01262</v>
      </c>
      <c r="B601" s="41">
        <f t="shared" si="100"/>
        <v>-10000</v>
      </c>
      <c r="C601" s="149">
        <v>43725</v>
      </c>
      <c r="D601" s="11">
        <f>MAX(D$1:D600)+1</f>
        <v>1262</v>
      </c>
      <c r="E601" s="4" t="s">
        <v>66</v>
      </c>
      <c r="F601" s="4" t="s">
        <v>812</v>
      </c>
      <c r="G601" s="4" t="s">
        <v>524</v>
      </c>
      <c r="I601" s="26">
        <v>10000</v>
      </c>
      <c r="J601" s="14">
        <f t="shared" si="97"/>
        <v>812161</v>
      </c>
    </row>
    <row r="602" spans="1:16" s="22" customFormat="1" x14ac:dyDescent="0.3">
      <c r="A602" s="19" t="str">
        <f t="shared" si="98"/>
        <v>PCV01263</v>
      </c>
      <c r="B602" s="19">
        <f t="shared" si="100"/>
        <v>-7600</v>
      </c>
      <c r="C602" s="154">
        <v>43726</v>
      </c>
      <c r="D602" s="131">
        <f>MAX(D$1:D601)+1</f>
        <v>1263</v>
      </c>
      <c r="E602" s="22" t="s">
        <v>538</v>
      </c>
      <c r="F602" s="22" t="s">
        <v>813</v>
      </c>
      <c r="G602" s="22" t="s">
        <v>475</v>
      </c>
      <c r="H602" s="24"/>
      <c r="I602" s="134">
        <v>7600</v>
      </c>
      <c r="J602" s="21">
        <f t="shared" si="97"/>
        <v>804561</v>
      </c>
      <c r="K602" s="30"/>
      <c r="L602" s="30"/>
      <c r="M602" s="49"/>
      <c r="N602" s="49"/>
      <c r="O602" s="23"/>
      <c r="P602" s="68"/>
    </row>
    <row r="603" spans="1:16" x14ac:dyDescent="0.3">
      <c r="A603" s="41" t="str">
        <f t="shared" si="98"/>
        <v>PCV01264</v>
      </c>
      <c r="B603" s="41">
        <f t="shared" si="100"/>
        <v>-14800</v>
      </c>
      <c r="C603" s="149">
        <v>43726</v>
      </c>
      <c r="D603" s="11">
        <f>MAX(D$1:D602)+1</f>
        <v>1264</v>
      </c>
      <c r="E603" s="4" t="s">
        <v>14</v>
      </c>
      <c r="F603" s="4" t="s">
        <v>814</v>
      </c>
      <c r="G603" s="4" t="s">
        <v>524</v>
      </c>
      <c r="I603" s="26">
        <v>14800</v>
      </c>
      <c r="J603" s="14">
        <f t="shared" si="97"/>
        <v>789761</v>
      </c>
    </row>
    <row r="604" spans="1:16" x14ac:dyDescent="0.3">
      <c r="A604" s="41" t="str">
        <f t="shared" si="98"/>
        <v>PCV01265</v>
      </c>
      <c r="B604" s="41">
        <f t="shared" si="100"/>
        <v>-4000</v>
      </c>
      <c r="C604" s="149">
        <v>43726</v>
      </c>
      <c r="D604" s="11">
        <f>MAX(D$1:D603)+1</f>
        <v>1265</v>
      </c>
      <c r="E604" s="4" t="s">
        <v>26</v>
      </c>
      <c r="F604" s="4" t="s">
        <v>815</v>
      </c>
      <c r="G604" s="4" t="s">
        <v>603</v>
      </c>
      <c r="I604" s="26">
        <v>4000</v>
      </c>
      <c r="J604" s="14">
        <f t="shared" si="97"/>
        <v>785761</v>
      </c>
    </row>
    <row r="605" spans="1:16" x14ac:dyDescent="0.3">
      <c r="A605" s="41" t="str">
        <f t="shared" si="98"/>
        <v>PCV01266</v>
      </c>
      <c r="B605" s="41">
        <f t="shared" si="100"/>
        <v>-45000</v>
      </c>
      <c r="C605" s="149">
        <v>43726</v>
      </c>
      <c r="D605" s="11">
        <f>MAX(D$1:D604)+1</f>
        <v>1266</v>
      </c>
      <c r="E605" s="4" t="s">
        <v>386</v>
      </c>
      <c r="F605" s="4" t="s">
        <v>816</v>
      </c>
      <c r="G605" s="4" t="s">
        <v>524</v>
      </c>
      <c r="I605" s="26">
        <v>45000</v>
      </c>
      <c r="J605" s="14">
        <f t="shared" si="97"/>
        <v>740761</v>
      </c>
    </row>
    <row r="606" spans="1:16" s="22" customFormat="1" x14ac:dyDescent="0.3">
      <c r="A606" s="19" t="str">
        <f t="shared" si="98"/>
        <v>PCV01267</v>
      </c>
      <c r="B606" s="19">
        <f t="shared" si="100"/>
        <v>-162900</v>
      </c>
      <c r="C606" s="154">
        <v>43727</v>
      </c>
      <c r="D606" s="131">
        <f>MAX(D$1:D605)+1</f>
        <v>1267</v>
      </c>
      <c r="E606" s="22" t="s">
        <v>127</v>
      </c>
      <c r="F606" s="22" t="s">
        <v>817</v>
      </c>
      <c r="G606" s="22" t="s">
        <v>466</v>
      </c>
      <c r="H606" s="24"/>
      <c r="I606" s="26">
        <v>162900</v>
      </c>
      <c r="J606" s="21">
        <f t="shared" si="97"/>
        <v>577861</v>
      </c>
      <c r="K606" s="30"/>
      <c r="L606" s="30"/>
      <c r="M606" s="49"/>
      <c r="N606" s="49"/>
      <c r="O606" s="23"/>
      <c r="P606" s="68"/>
    </row>
    <row r="607" spans="1:16" s="22" customFormat="1" x14ac:dyDescent="0.3">
      <c r="A607" s="19" t="str">
        <f t="shared" si="98"/>
        <v>PCV01268</v>
      </c>
      <c r="B607" s="19">
        <f t="shared" si="100"/>
        <v>-12500</v>
      </c>
      <c r="C607" s="154">
        <v>43727</v>
      </c>
      <c r="D607" s="131">
        <f>MAX(D$1:D606)+1</f>
        <v>1268</v>
      </c>
      <c r="E607" s="22" t="s">
        <v>601</v>
      </c>
      <c r="F607" s="22" t="s">
        <v>818</v>
      </c>
      <c r="G607" s="22" t="s">
        <v>489</v>
      </c>
      <c r="H607" s="24"/>
      <c r="I607" s="26">
        <v>12500</v>
      </c>
      <c r="J607" s="21">
        <f t="shared" si="97"/>
        <v>565361</v>
      </c>
      <c r="K607" s="30"/>
      <c r="L607" s="30"/>
      <c r="M607" s="49"/>
      <c r="N607" s="49"/>
      <c r="O607" s="23"/>
      <c r="P607" s="68"/>
    </row>
    <row r="608" spans="1:16" s="22" customFormat="1" x14ac:dyDescent="0.3">
      <c r="A608" s="19" t="str">
        <f t="shared" si="98"/>
        <v>PCV01269</v>
      </c>
      <c r="B608" s="19">
        <f t="shared" si="100"/>
        <v>-75000</v>
      </c>
      <c r="C608" s="154">
        <v>43727</v>
      </c>
      <c r="D608" s="131">
        <f>MAX(D$1:D607)+1</f>
        <v>1269</v>
      </c>
      <c r="E608" s="22" t="s">
        <v>386</v>
      </c>
      <c r="F608" s="22" t="s">
        <v>819</v>
      </c>
      <c r="G608" s="22" t="s">
        <v>475</v>
      </c>
      <c r="H608" s="24"/>
      <c r="I608" s="26">
        <v>75000</v>
      </c>
      <c r="J608" s="21">
        <f t="shared" si="97"/>
        <v>490361</v>
      </c>
      <c r="K608" s="30"/>
      <c r="L608" s="30"/>
      <c r="M608" s="49"/>
      <c r="N608" s="49"/>
      <c r="O608" s="23"/>
      <c r="P608" s="68"/>
    </row>
    <row r="609" spans="1:16" x14ac:dyDescent="0.3">
      <c r="A609" s="41" t="str">
        <f t="shared" si="98"/>
        <v>PCV01270</v>
      </c>
      <c r="B609" s="41">
        <f t="shared" si="100"/>
        <v>-50000</v>
      </c>
      <c r="C609" s="154">
        <v>43727</v>
      </c>
      <c r="D609" s="11">
        <f>MAX(D$1:D608)+1</f>
        <v>1270</v>
      </c>
      <c r="E609" s="4" t="s">
        <v>66</v>
      </c>
      <c r="F609" s="4" t="s">
        <v>820</v>
      </c>
      <c r="G609" s="4" t="s">
        <v>524</v>
      </c>
      <c r="I609" s="26">
        <v>50000</v>
      </c>
      <c r="J609" s="14">
        <f t="shared" si="97"/>
        <v>440361</v>
      </c>
      <c r="L609" s="31" t="s">
        <v>821</v>
      </c>
      <c r="M609" s="50" t="s">
        <v>822</v>
      </c>
      <c r="N609" s="50">
        <v>102322010</v>
      </c>
      <c r="O609" s="3">
        <v>43727</v>
      </c>
      <c r="P609" s="69" t="s">
        <v>823</v>
      </c>
    </row>
    <row r="610" spans="1:16" x14ac:dyDescent="0.3">
      <c r="A610" s="41" t="str">
        <f t="shared" si="98"/>
        <v>PCV01271</v>
      </c>
      <c r="B610" s="41">
        <f t="shared" si="100"/>
        <v>-1000</v>
      </c>
      <c r="C610" s="154">
        <v>43727</v>
      </c>
      <c r="D610" s="11">
        <f>MAX(D$1:D609)+1</f>
        <v>1271</v>
      </c>
      <c r="E610" s="4" t="s">
        <v>521</v>
      </c>
      <c r="F610" s="4" t="s">
        <v>824</v>
      </c>
      <c r="G610" s="4" t="s">
        <v>497</v>
      </c>
      <c r="I610" s="26">
        <v>1000</v>
      </c>
      <c r="J610" s="14">
        <f t="shared" si="97"/>
        <v>439361</v>
      </c>
    </row>
    <row r="611" spans="1:16" x14ac:dyDescent="0.3">
      <c r="A611" s="41" t="str">
        <f t="shared" si="98"/>
        <v>PCV01272</v>
      </c>
      <c r="B611" s="41">
        <f t="shared" si="100"/>
        <v>-19315</v>
      </c>
      <c r="C611" s="154">
        <v>43728</v>
      </c>
      <c r="D611" s="11">
        <f>MAX(D$1:D610)+1</f>
        <v>1272</v>
      </c>
      <c r="E611" s="4" t="s">
        <v>56</v>
      </c>
      <c r="F611" s="4" t="s">
        <v>825</v>
      </c>
      <c r="G611" s="122" t="s">
        <v>473</v>
      </c>
      <c r="I611" s="26">
        <v>19315</v>
      </c>
      <c r="J611" s="14">
        <f t="shared" si="97"/>
        <v>420046</v>
      </c>
    </row>
    <row r="612" spans="1:16" ht="28.8" x14ac:dyDescent="0.3">
      <c r="A612" s="41" t="str">
        <f t="shared" si="98"/>
        <v>PCV01273</v>
      </c>
      <c r="B612" s="41">
        <f t="shared" si="100"/>
        <v>-23100</v>
      </c>
      <c r="C612" s="154">
        <v>43728</v>
      </c>
      <c r="D612" s="11">
        <f>MAX(D$1:D611)+1</f>
        <v>1273</v>
      </c>
      <c r="E612" s="4" t="s">
        <v>127</v>
      </c>
      <c r="F612" s="4" t="s">
        <v>826</v>
      </c>
      <c r="G612" s="4" t="s">
        <v>466</v>
      </c>
      <c r="I612" s="26">
        <v>23100</v>
      </c>
      <c r="J612" s="14">
        <f t="shared" si="97"/>
        <v>396946</v>
      </c>
      <c r="L612" s="31" t="s">
        <v>827</v>
      </c>
      <c r="M612" s="63" t="s">
        <v>828</v>
      </c>
      <c r="N612" s="63">
        <v>102890179.103294</v>
      </c>
      <c r="O612" s="3">
        <v>43727</v>
      </c>
      <c r="P612" s="69">
        <v>3203.39</v>
      </c>
    </row>
    <row r="613" spans="1:16" x14ac:dyDescent="0.3">
      <c r="C613" s="154">
        <v>43732</v>
      </c>
      <c r="E613" s="4" t="s">
        <v>521</v>
      </c>
      <c r="F613" s="4" t="s">
        <v>829</v>
      </c>
      <c r="H613" s="16">
        <v>3500000</v>
      </c>
      <c r="J613" s="14">
        <f t="shared" si="97"/>
        <v>3896946</v>
      </c>
    </row>
    <row r="614" spans="1:16" x14ac:dyDescent="0.3">
      <c r="A614" s="41" t="str">
        <f t="shared" si="98"/>
        <v>PCV01274</v>
      </c>
      <c r="B614" s="41">
        <f t="shared" ref="B614:B644" si="101">IF(D614="","",H614-I614)</f>
        <v>-50000</v>
      </c>
      <c r="C614" s="154">
        <v>43732</v>
      </c>
      <c r="D614" s="11">
        <f>MAX(D$1:D612)+1</f>
        <v>1274</v>
      </c>
      <c r="E614" s="4" t="s">
        <v>386</v>
      </c>
      <c r="F614" s="4" t="s">
        <v>830</v>
      </c>
      <c r="G614" s="4" t="s">
        <v>831</v>
      </c>
      <c r="I614" s="26">
        <v>50000</v>
      </c>
      <c r="J614" s="14">
        <f t="shared" si="97"/>
        <v>3846946</v>
      </c>
    </row>
    <row r="615" spans="1:16" x14ac:dyDescent="0.3">
      <c r="A615" s="41" t="str">
        <f t="shared" si="98"/>
        <v>PCV01275</v>
      </c>
      <c r="B615" s="41">
        <f t="shared" si="101"/>
        <v>-360000</v>
      </c>
      <c r="C615" s="154">
        <v>43732</v>
      </c>
      <c r="D615" s="11">
        <f>MAX(D$1:D614)+1</f>
        <v>1275</v>
      </c>
      <c r="E615" s="4" t="s">
        <v>515</v>
      </c>
      <c r="F615" s="4" t="s">
        <v>832</v>
      </c>
      <c r="G615" s="4" t="s">
        <v>517</v>
      </c>
      <c r="I615" s="26">
        <v>360000</v>
      </c>
      <c r="J615" s="14">
        <f t="shared" si="97"/>
        <v>3486946</v>
      </c>
    </row>
    <row r="616" spans="1:16" x14ac:dyDescent="0.3">
      <c r="A616" s="41" t="str">
        <f t="shared" si="98"/>
        <v>PCV01276</v>
      </c>
      <c r="B616" s="41">
        <f t="shared" si="101"/>
        <v>-258000</v>
      </c>
      <c r="C616" s="154">
        <v>43733</v>
      </c>
      <c r="D616" s="11">
        <f>MAX(D$1:D615)+1</f>
        <v>1276</v>
      </c>
      <c r="E616" s="4" t="s">
        <v>127</v>
      </c>
      <c r="F616" s="4" t="s">
        <v>833</v>
      </c>
      <c r="G616" s="4" t="s">
        <v>466</v>
      </c>
      <c r="I616" s="26">
        <v>258000</v>
      </c>
      <c r="J616" s="14">
        <f t="shared" si="97"/>
        <v>3228946</v>
      </c>
      <c r="L616" s="31" t="s">
        <v>834</v>
      </c>
      <c r="M616" s="50" t="s">
        <v>835</v>
      </c>
      <c r="N616" s="50">
        <v>102890179</v>
      </c>
      <c r="O616" s="3">
        <v>43734</v>
      </c>
      <c r="P616" s="69">
        <v>2288.14</v>
      </c>
    </row>
    <row r="617" spans="1:16" x14ac:dyDescent="0.3">
      <c r="A617" s="41" t="str">
        <f t="shared" si="98"/>
        <v>PCV01277</v>
      </c>
      <c r="B617" s="41">
        <f t="shared" si="101"/>
        <v>-15000</v>
      </c>
      <c r="C617" s="154">
        <v>43733</v>
      </c>
      <c r="D617" s="11">
        <f>MAX(D$1:D616)+1</f>
        <v>1277</v>
      </c>
      <c r="E617" s="4" t="s">
        <v>66</v>
      </c>
      <c r="F617" s="4" t="s">
        <v>836</v>
      </c>
      <c r="G617" s="4" t="s">
        <v>547</v>
      </c>
      <c r="I617" s="134">
        <v>15000</v>
      </c>
      <c r="J617" s="14">
        <f t="shared" si="97"/>
        <v>3213946</v>
      </c>
    </row>
    <row r="618" spans="1:16" x14ac:dyDescent="0.3">
      <c r="A618" s="41" t="str">
        <f t="shared" si="98"/>
        <v>PCV01278</v>
      </c>
      <c r="B618" s="41">
        <f t="shared" si="101"/>
        <v>-10000</v>
      </c>
      <c r="C618" s="154">
        <v>43733</v>
      </c>
      <c r="D618" s="11">
        <f>MAX(D$1:D617)+1</f>
        <v>1278</v>
      </c>
      <c r="E618" s="4" t="s">
        <v>66</v>
      </c>
      <c r="F618" s="4" t="s">
        <v>837</v>
      </c>
      <c r="G618" t="s">
        <v>938</v>
      </c>
      <c r="I618" s="134">
        <v>10000</v>
      </c>
      <c r="J618" s="14">
        <f t="shared" si="97"/>
        <v>3203946</v>
      </c>
    </row>
    <row r="619" spans="1:16" x14ac:dyDescent="0.3">
      <c r="A619" s="41" t="str">
        <f t="shared" si="98"/>
        <v>PCV01279</v>
      </c>
      <c r="B619" s="41">
        <f t="shared" si="101"/>
        <v>-5000</v>
      </c>
      <c r="C619" s="154">
        <v>43733</v>
      </c>
      <c r="D619" s="11">
        <f>MAX(D$1:D618)+1</f>
        <v>1279</v>
      </c>
      <c r="E619" s="4" t="s">
        <v>521</v>
      </c>
      <c r="F619" s="4" t="s">
        <v>838</v>
      </c>
      <c r="G619" t="s">
        <v>533</v>
      </c>
      <c r="I619" s="134">
        <v>5000</v>
      </c>
      <c r="J619" s="14">
        <f t="shared" si="97"/>
        <v>3198946</v>
      </c>
    </row>
    <row r="620" spans="1:16" x14ac:dyDescent="0.3">
      <c r="A620" s="41" t="str">
        <f t="shared" si="98"/>
        <v>PCV01280</v>
      </c>
      <c r="B620" s="41">
        <f t="shared" si="101"/>
        <v>-9690</v>
      </c>
      <c r="C620" s="154">
        <v>43733</v>
      </c>
      <c r="D620" s="11">
        <f>MAX(D$1:D619)+1</f>
        <v>1280</v>
      </c>
      <c r="E620" s="4" t="s">
        <v>29</v>
      </c>
      <c r="F620" s="4" t="s">
        <v>839</v>
      </c>
      <c r="G620" s="4" t="s">
        <v>529</v>
      </c>
      <c r="I620" s="134">
        <v>9690</v>
      </c>
      <c r="J620" s="14">
        <f t="shared" si="97"/>
        <v>3189256</v>
      </c>
    </row>
    <row r="621" spans="1:16" x14ac:dyDescent="0.3">
      <c r="A621" s="41" t="str">
        <f t="shared" si="98"/>
        <v>PCV01281</v>
      </c>
      <c r="B621" s="41">
        <f t="shared" si="101"/>
        <v>-1260000</v>
      </c>
      <c r="C621" s="154">
        <v>43733</v>
      </c>
      <c r="D621" s="11">
        <f>MAX(D$1:D620)+1</f>
        <v>1281</v>
      </c>
      <c r="E621" s="4" t="s">
        <v>56</v>
      </c>
      <c r="F621" s="4" t="s">
        <v>840</v>
      </c>
      <c r="G621" s="4" t="s">
        <v>793</v>
      </c>
      <c r="I621" s="134">
        <v>1260000</v>
      </c>
      <c r="J621" s="14">
        <f t="shared" si="97"/>
        <v>1929256</v>
      </c>
    </row>
    <row r="622" spans="1:16" x14ac:dyDescent="0.3">
      <c r="A622" s="41" t="str">
        <f t="shared" si="98"/>
        <v>PCV01282</v>
      </c>
      <c r="B622" s="41">
        <f t="shared" si="101"/>
        <v>-62300</v>
      </c>
      <c r="C622" s="154">
        <v>43734</v>
      </c>
      <c r="D622" s="11">
        <f>MAX(D$1:D621)+1</f>
        <v>1282</v>
      </c>
      <c r="E622" s="4" t="s">
        <v>29</v>
      </c>
      <c r="F622" s="4" t="s">
        <v>841</v>
      </c>
      <c r="G622" s="4" t="s">
        <v>529</v>
      </c>
      <c r="I622" s="134">
        <v>62300</v>
      </c>
      <c r="J622" s="14">
        <f t="shared" si="97"/>
        <v>1866956</v>
      </c>
    </row>
    <row r="623" spans="1:16" x14ac:dyDescent="0.3">
      <c r="A623" s="41" t="str">
        <f t="shared" si="98"/>
        <v>PCV01283</v>
      </c>
      <c r="B623" s="41">
        <f t="shared" si="101"/>
        <v>-49500</v>
      </c>
      <c r="C623" s="154">
        <v>43734</v>
      </c>
      <c r="D623" s="11">
        <f>MAX(D$1:D622)+1</f>
        <v>1283</v>
      </c>
      <c r="E623" s="4" t="s">
        <v>29</v>
      </c>
      <c r="F623" s="4" t="s">
        <v>842</v>
      </c>
      <c r="G623" s="4" t="s">
        <v>529</v>
      </c>
      <c r="I623" s="134">
        <v>49500</v>
      </c>
      <c r="J623" s="14">
        <f t="shared" si="97"/>
        <v>1817456</v>
      </c>
    </row>
    <row r="624" spans="1:16" x14ac:dyDescent="0.3">
      <c r="A624" s="41" t="str">
        <f t="shared" si="98"/>
        <v>PCV01284</v>
      </c>
      <c r="B624" s="41">
        <f t="shared" si="101"/>
        <v>-40000</v>
      </c>
      <c r="C624" s="154">
        <v>43735</v>
      </c>
      <c r="D624" s="11">
        <f>MAX(D$1:D623)+1</f>
        <v>1284</v>
      </c>
      <c r="E624" s="4" t="s">
        <v>386</v>
      </c>
      <c r="F624" s="4" t="s">
        <v>843</v>
      </c>
      <c r="G624" s="4" t="s">
        <v>475</v>
      </c>
      <c r="I624" s="134">
        <v>40000</v>
      </c>
      <c r="J624" s="14">
        <f t="shared" si="97"/>
        <v>1777456</v>
      </c>
    </row>
    <row r="625" spans="1:16" x14ac:dyDescent="0.3">
      <c r="A625" s="41" t="str">
        <f t="shared" si="98"/>
        <v>PCV01285</v>
      </c>
      <c r="B625" s="41">
        <f t="shared" si="101"/>
        <v>-53100</v>
      </c>
      <c r="C625" s="154">
        <v>43735</v>
      </c>
      <c r="D625" s="11">
        <f>MAX(D$1:D624)+1</f>
        <v>1285</v>
      </c>
      <c r="E625" s="4" t="s">
        <v>26</v>
      </c>
      <c r="F625" s="4" t="s">
        <v>844</v>
      </c>
      <c r="G625" s="4" t="s">
        <v>475</v>
      </c>
      <c r="I625" s="134">
        <v>53100</v>
      </c>
      <c r="J625" s="14">
        <f t="shared" si="97"/>
        <v>1724356</v>
      </c>
      <c r="K625" s="34">
        <f>1763356-J625</f>
        <v>39000</v>
      </c>
    </row>
    <row r="626" spans="1:16" x14ac:dyDescent="0.3">
      <c r="A626" s="41" t="str">
        <f t="shared" si="98"/>
        <v>PCV01286</v>
      </c>
      <c r="B626" s="41">
        <f t="shared" si="101"/>
        <v>-7500</v>
      </c>
      <c r="C626" s="149">
        <v>43740</v>
      </c>
      <c r="D626" s="11">
        <f>MAX(D$1:D625)+1</f>
        <v>1286</v>
      </c>
      <c r="E626" s="4" t="s">
        <v>26</v>
      </c>
      <c r="F626" s="4" t="s">
        <v>1068</v>
      </c>
      <c r="G626" s="4" t="s">
        <v>603</v>
      </c>
      <c r="I626" s="26">
        <v>7500</v>
      </c>
      <c r="J626" s="14">
        <f t="shared" si="97"/>
        <v>1716856</v>
      </c>
    </row>
    <row r="627" spans="1:16" x14ac:dyDescent="0.3">
      <c r="A627" s="41" t="str">
        <f t="shared" si="98"/>
        <v>PCV01287</v>
      </c>
      <c r="B627" s="41">
        <f t="shared" si="101"/>
        <v>-12000</v>
      </c>
      <c r="C627" s="149">
        <v>43740</v>
      </c>
      <c r="D627" s="11">
        <f>MAX(D$1:D626)+1</f>
        <v>1287</v>
      </c>
      <c r="E627" s="4" t="s">
        <v>26</v>
      </c>
      <c r="F627" s="4" t="s">
        <v>1069</v>
      </c>
      <c r="G627" s="4" t="s">
        <v>831</v>
      </c>
      <c r="I627" s="26">
        <v>12000</v>
      </c>
      <c r="J627" s="14">
        <f t="shared" si="97"/>
        <v>1704856</v>
      </c>
    </row>
    <row r="628" spans="1:16" s="37" customFormat="1" x14ac:dyDescent="0.3">
      <c r="A628" s="41" t="str">
        <f t="shared" si="98"/>
        <v>PCV01288</v>
      </c>
      <c r="B628" s="41">
        <f t="shared" si="101"/>
        <v>-25000</v>
      </c>
      <c r="C628" s="148">
        <v>43740</v>
      </c>
      <c r="D628" s="36">
        <f>MAX(D$1:D627)+1</f>
        <v>1288</v>
      </c>
      <c r="E628" s="37" t="s">
        <v>26</v>
      </c>
      <c r="F628" s="37" t="s">
        <v>1070</v>
      </c>
      <c r="G628" s="37" t="s">
        <v>475</v>
      </c>
      <c r="H628" s="38"/>
      <c r="I628" s="46">
        <v>25000</v>
      </c>
      <c r="J628" s="39">
        <f t="shared" si="97"/>
        <v>1679856</v>
      </c>
      <c r="K628" s="40"/>
      <c r="L628" s="40"/>
      <c r="M628" s="52"/>
      <c r="N628" s="52"/>
      <c r="O628" s="35"/>
      <c r="P628" s="70"/>
    </row>
    <row r="629" spans="1:16" x14ac:dyDescent="0.3">
      <c r="A629" s="41" t="str">
        <f t="shared" si="98"/>
        <v>PCV01289</v>
      </c>
      <c r="B629" s="41">
        <f t="shared" si="101"/>
        <v>-40000</v>
      </c>
      <c r="C629" s="149">
        <v>43740</v>
      </c>
      <c r="D629" s="11">
        <f>MAX(D$1:D628)+1</f>
        <v>1289</v>
      </c>
      <c r="E629" s="4" t="s">
        <v>521</v>
      </c>
      <c r="F629" s="4" t="s">
        <v>1071</v>
      </c>
      <c r="G629" s="4" t="s">
        <v>489</v>
      </c>
      <c r="I629" s="135">
        <v>40000</v>
      </c>
      <c r="J629" s="14">
        <f t="shared" si="97"/>
        <v>1639856</v>
      </c>
    </row>
    <row r="630" spans="1:16" x14ac:dyDescent="0.3">
      <c r="A630" s="41" t="str">
        <f t="shared" si="98"/>
        <v>PCV01290</v>
      </c>
      <c r="B630" s="41">
        <f t="shared" si="101"/>
        <v>-381100</v>
      </c>
      <c r="C630" s="149">
        <v>43740</v>
      </c>
      <c r="D630" s="11">
        <f>MAX(D$1:D629)+1</f>
        <v>1290</v>
      </c>
      <c r="E630" s="4" t="s">
        <v>127</v>
      </c>
      <c r="F630" s="4" t="s">
        <v>1072</v>
      </c>
      <c r="G630" s="4" t="s">
        <v>466</v>
      </c>
      <c r="I630" s="135">
        <v>381100</v>
      </c>
      <c r="J630" s="14">
        <f t="shared" si="97"/>
        <v>1258756</v>
      </c>
      <c r="L630" s="31" t="s">
        <v>1092</v>
      </c>
      <c r="M630" s="50" t="s">
        <v>1093</v>
      </c>
      <c r="N630" s="50">
        <v>109044658</v>
      </c>
      <c r="O630" s="3">
        <v>43565</v>
      </c>
      <c r="P630" s="69">
        <v>2288</v>
      </c>
    </row>
    <row r="631" spans="1:16" x14ac:dyDescent="0.3">
      <c r="A631" s="41" t="str">
        <f t="shared" si="98"/>
        <v>PCV01291</v>
      </c>
      <c r="B631" s="41">
        <f t="shared" si="101"/>
        <v>-5000</v>
      </c>
      <c r="C631" s="149">
        <v>43740</v>
      </c>
      <c r="D631" s="11">
        <f>MAX(D$1:D630)+1</f>
        <v>1291</v>
      </c>
      <c r="E631" s="4" t="s">
        <v>29</v>
      </c>
      <c r="F631" s="4" t="s">
        <v>1094</v>
      </c>
      <c r="G631" s="4" t="s">
        <v>475</v>
      </c>
      <c r="I631" s="135">
        <v>5000</v>
      </c>
      <c r="J631" s="14">
        <f t="shared" si="97"/>
        <v>1253756</v>
      </c>
    </row>
    <row r="632" spans="1:16" x14ac:dyDescent="0.3">
      <c r="A632" s="41" t="str">
        <f t="shared" si="98"/>
        <v>PCV01292</v>
      </c>
      <c r="B632" s="41">
        <f t="shared" si="101"/>
        <v>-6880</v>
      </c>
      <c r="C632" s="149">
        <v>43740</v>
      </c>
      <c r="D632" s="11">
        <f>MAX(D$1:D631)+1</f>
        <v>1292</v>
      </c>
      <c r="E632" s="4" t="s">
        <v>29</v>
      </c>
      <c r="F632" s="4" t="s">
        <v>1073</v>
      </c>
      <c r="G632" s="4" t="s">
        <v>475</v>
      </c>
      <c r="I632" s="135">
        <v>6880</v>
      </c>
      <c r="J632" s="14">
        <f t="shared" si="97"/>
        <v>1246876</v>
      </c>
    </row>
    <row r="633" spans="1:16" x14ac:dyDescent="0.3">
      <c r="A633" s="41" t="str">
        <f t="shared" si="98"/>
        <v>PCV01293</v>
      </c>
      <c r="B633" s="41">
        <f t="shared" si="101"/>
        <v>-52500</v>
      </c>
      <c r="C633" s="149">
        <v>43741</v>
      </c>
      <c r="D633" s="11">
        <f>MAX(D$1:D632)+1</f>
        <v>1293</v>
      </c>
      <c r="E633" s="4" t="s">
        <v>26</v>
      </c>
      <c r="F633" s="4" t="s">
        <v>1074</v>
      </c>
      <c r="G633" s="4" t="s">
        <v>475</v>
      </c>
      <c r="I633" s="135">
        <v>52500</v>
      </c>
      <c r="J633" s="14">
        <f t="shared" si="97"/>
        <v>1194376</v>
      </c>
      <c r="L633" s="31" t="s">
        <v>1095</v>
      </c>
      <c r="M633" s="50" t="s">
        <v>1096</v>
      </c>
      <c r="N633" s="50">
        <v>102591122</v>
      </c>
      <c r="O633" s="3">
        <v>43534</v>
      </c>
      <c r="P633" s="69">
        <v>8008.47</v>
      </c>
    </row>
    <row r="634" spans="1:16" x14ac:dyDescent="0.3">
      <c r="A634" s="41" t="str">
        <f t="shared" si="98"/>
        <v>PCV01294</v>
      </c>
      <c r="B634" s="41">
        <f t="shared" si="101"/>
        <v>-405300</v>
      </c>
      <c r="C634" s="149">
        <v>43742</v>
      </c>
      <c r="D634" s="11">
        <f>MAX(D$1:D633)+1</f>
        <v>1294</v>
      </c>
      <c r="E634" s="4" t="s">
        <v>180</v>
      </c>
      <c r="F634" s="4" t="s">
        <v>1075</v>
      </c>
      <c r="G634" s="4" t="s">
        <v>499</v>
      </c>
      <c r="I634" s="135">
        <v>405300</v>
      </c>
      <c r="J634" s="14">
        <f t="shared" si="97"/>
        <v>789076</v>
      </c>
    </row>
    <row r="635" spans="1:16" x14ac:dyDescent="0.3">
      <c r="A635" s="41" t="str">
        <f t="shared" si="98"/>
        <v>PCV01295</v>
      </c>
      <c r="B635" s="41">
        <f t="shared" si="101"/>
        <v>-49300</v>
      </c>
      <c r="C635" s="149">
        <v>43742</v>
      </c>
      <c r="D635" s="11">
        <f>MAX(D$1:D634)+1</f>
        <v>1295</v>
      </c>
      <c r="E635" s="4" t="s">
        <v>180</v>
      </c>
      <c r="F635" s="4" t="s">
        <v>1076</v>
      </c>
      <c r="G635" s="4" t="s">
        <v>499</v>
      </c>
      <c r="I635" s="135">
        <v>49300</v>
      </c>
      <c r="J635" s="14">
        <f t="shared" si="97"/>
        <v>739776</v>
      </c>
    </row>
    <row r="636" spans="1:16" x14ac:dyDescent="0.3">
      <c r="A636" s="41" t="str">
        <f t="shared" si="98"/>
        <v>PCV01296</v>
      </c>
      <c r="B636" s="41">
        <f t="shared" si="101"/>
        <v>-12000</v>
      </c>
      <c r="C636" s="149">
        <v>43742</v>
      </c>
      <c r="D636" s="11">
        <f>MAX(D$1:D635)+1</f>
        <v>1296</v>
      </c>
      <c r="E636" s="4" t="s">
        <v>538</v>
      </c>
      <c r="F636" s="4" t="s">
        <v>1077</v>
      </c>
      <c r="G636" s="4" t="s">
        <v>483</v>
      </c>
      <c r="I636" s="135">
        <v>12000</v>
      </c>
      <c r="J636" s="14">
        <f t="shared" si="97"/>
        <v>727776</v>
      </c>
    </row>
    <row r="637" spans="1:16" x14ac:dyDescent="0.3">
      <c r="A637" s="41" t="str">
        <f t="shared" si="98"/>
        <v>PCV01297</v>
      </c>
      <c r="B637" s="41">
        <f t="shared" si="101"/>
        <v>-3000</v>
      </c>
      <c r="C637" s="149">
        <v>43746</v>
      </c>
      <c r="D637" s="11">
        <f>MAX(D$1:D636)+1</f>
        <v>1297</v>
      </c>
      <c r="E637" s="4" t="s">
        <v>26</v>
      </c>
      <c r="F637" s="4" t="s">
        <v>1097</v>
      </c>
      <c r="G637" s="4" t="s">
        <v>603</v>
      </c>
      <c r="I637" s="135">
        <v>3000</v>
      </c>
      <c r="J637" s="14">
        <f t="shared" si="97"/>
        <v>724776</v>
      </c>
    </row>
    <row r="638" spans="1:16" x14ac:dyDescent="0.3">
      <c r="A638" s="41" t="str">
        <f t="shared" si="98"/>
        <v>PCV01298</v>
      </c>
      <c r="B638" s="41">
        <f t="shared" si="101"/>
        <v>-15000</v>
      </c>
      <c r="C638" s="149">
        <v>43746</v>
      </c>
      <c r="D638" s="11">
        <f>MAX(D$1:D637)+1</f>
        <v>1298</v>
      </c>
      <c r="E638" s="4" t="s">
        <v>538</v>
      </c>
      <c r="F638" s="4" t="s">
        <v>1078</v>
      </c>
      <c r="G638" s="4" t="s">
        <v>891</v>
      </c>
      <c r="I638" s="135">
        <v>15000</v>
      </c>
      <c r="J638" s="14">
        <f t="shared" ref="J638:J707" si="102">J637-I638+H638</f>
        <v>709776</v>
      </c>
    </row>
    <row r="639" spans="1:16" x14ac:dyDescent="0.3">
      <c r="A639" s="41" t="str">
        <f t="shared" si="98"/>
        <v>PCV01299</v>
      </c>
      <c r="B639" s="41">
        <f t="shared" si="101"/>
        <v>-200000</v>
      </c>
      <c r="C639" s="149">
        <v>43746</v>
      </c>
      <c r="D639" s="11">
        <f>MAX(D$1:D638)+1</f>
        <v>1299</v>
      </c>
      <c r="E639" s="4" t="s">
        <v>26</v>
      </c>
      <c r="F639" s="4" t="s">
        <v>1098</v>
      </c>
      <c r="G639" s="4" t="s">
        <v>481</v>
      </c>
      <c r="I639" s="135">
        <v>200000</v>
      </c>
      <c r="J639" s="14">
        <f t="shared" si="102"/>
        <v>509776</v>
      </c>
    </row>
    <row r="640" spans="1:16" x14ac:dyDescent="0.3">
      <c r="A640" s="41" t="str">
        <f t="shared" si="98"/>
        <v>PCV01300</v>
      </c>
      <c r="B640" s="41">
        <f t="shared" si="101"/>
        <v>-2000</v>
      </c>
      <c r="C640" s="149">
        <v>43746</v>
      </c>
      <c r="D640" s="11">
        <f>MAX(D$1:D639)+1</f>
        <v>1300</v>
      </c>
      <c r="E640" s="4" t="s">
        <v>26</v>
      </c>
      <c r="F640" s="4" t="s">
        <v>1079</v>
      </c>
      <c r="G640" s="4" t="s">
        <v>481</v>
      </c>
      <c r="I640" s="135">
        <v>2000</v>
      </c>
      <c r="J640" s="14">
        <f t="shared" si="102"/>
        <v>507776</v>
      </c>
    </row>
    <row r="641" spans="1:16" x14ac:dyDescent="0.3">
      <c r="A641" s="41" t="str">
        <f t="shared" si="98"/>
        <v>PCV01301</v>
      </c>
      <c r="B641" s="41">
        <f t="shared" si="101"/>
        <v>-180000</v>
      </c>
      <c r="C641" s="149">
        <v>43746</v>
      </c>
      <c r="D641" s="11">
        <f>MAX(D$1:D640)+1</f>
        <v>1301</v>
      </c>
      <c r="E641" s="4" t="s">
        <v>56</v>
      </c>
      <c r="F641" s="4" t="s">
        <v>1080</v>
      </c>
      <c r="G641" s="4" t="s">
        <v>793</v>
      </c>
      <c r="I641" s="135">
        <v>180000</v>
      </c>
      <c r="J641" s="14">
        <f t="shared" si="102"/>
        <v>327776</v>
      </c>
    </row>
    <row r="642" spans="1:16" s="37" customFormat="1" x14ac:dyDescent="0.3">
      <c r="A642" s="41" t="str">
        <f t="shared" si="98"/>
        <v>PCV01302</v>
      </c>
      <c r="B642" s="41">
        <f t="shared" si="101"/>
        <v>-12500</v>
      </c>
      <c r="C642" s="148">
        <v>43747</v>
      </c>
      <c r="D642" s="36">
        <f>MAX(D$1:D641)+1</f>
        <v>1302</v>
      </c>
      <c r="E642" s="37" t="s">
        <v>66</v>
      </c>
      <c r="F642" s="37" t="s">
        <v>1081</v>
      </c>
      <c r="G642" s="37" t="s">
        <v>497</v>
      </c>
      <c r="H642" s="38"/>
      <c r="I642" s="46">
        <v>12500</v>
      </c>
      <c r="J642" s="39">
        <f t="shared" si="102"/>
        <v>315276</v>
      </c>
      <c r="K642" s="40"/>
      <c r="L642" s="40"/>
      <c r="M642" s="52"/>
      <c r="N642" s="52"/>
      <c r="O642" s="35"/>
      <c r="P642" s="70"/>
    </row>
    <row r="643" spans="1:16" x14ac:dyDescent="0.3">
      <c r="A643" s="41" t="str">
        <f t="shared" si="98"/>
        <v>PCV01303</v>
      </c>
      <c r="B643" s="41">
        <f t="shared" si="101"/>
        <v>-196400</v>
      </c>
      <c r="C643" s="149">
        <v>43747</v>
      </c>
      <c r="D643" s="11">
        <f>MAX(D$1:D642)+1</f>
        <v>1303</v>
      </c>
      <c r="E643" s="4" t="s">
        <v>127</v>
      </c>
      <c r="F643" s="4" t="s">
        <v>1082</v>
      </c>
      <c r="G643" s="4" t="s">
        <v>466</v>
      </c>
      <c r="I643" s="135">
        <v>196400</v>
      </c>
      <c r="J643" s="14">
        <f t="shared" si="102"/>
        <v>118876</v>
      </c>
    </row>
    <row r="644" spans="1:16" x14ac:dyDescent="0.3">
      <c r="A644" s="41" t="str">
        <f t="shared" ref="A644:A652" si="103">IF(D644="","","PCV0"&amp;D644)</f>
        <v>PCV01304</v>
      </c>
      <c r="B644" s="41">
        <f t="shared" si="101"/>
        <v>-100000</v>
      </c>
      <c r="C644" s="149">
        <v>43748</v>
      </c>
      <c r="D644" s="11">
        <f>MAX(D$1:D643)+1</f>
        <v>1304</v>
      </c>
      <c r="E644" s="4" t="s">
        <v>26</v>
      </c>
      <c r="F644" s="4" t="s">
        <v>1083</v>
      </c>
      <c r="G644" s="4" t="s">
        <v>475</v>
      </c>
      <c r="I644" s="135">
        <v>100000</v>
      </c>
      <c r="J644" s="14">
        <f t="shared" si="102"/>
        <v>18876</v>
      </c>
    </row>
    <row r="645" spans="1:16" x14ac:dyDescent="0.3">
      <c r="C645" s="149">
        <v>43749</v>
      </c>
      <c r="E645" s="4" t="s">
        <v>150</v>
      </c>
      <c r="F645" s="4" t="s">
        <v>1084</v>
      </c>
      <c r="G645" s="4" t="s">
        <v>466</v>
      </c>
      <c r="H645" s="16">
        <v>363000</v>
      </c>
      <c r="J645" s="14">
        <f t="shared" si="102"/>
        <v>381876</v>
      </c>
    </row>
    <row r="646" spans="1:16" x14ac:dyDescent="0.3">
      <c r="A646" s="41" t="str">
        <f t="shared" si="103"/>
        <v>PCV01305</v>
      </c>
      <c r="B646" s="41">
        <f t="shared" ref="B646:B652" si="104">IF(D646="","",H646-I646)</f>
        <v>-12420</v>
      </c>
      <c r="C646" s="149">
        <v>43749</v>
      </c>
      <c r="D646" s="11">
        <f>MAX(D$1:D644)+1</f>
        <v>1305</v>
      </c>
      <c r="E646" s="4" t="s">
        <v>538</v>
      </c>
      <c r="F646" s="4" t="s">
        <v>1085</v>
      </c>
      <c r="G646" s="4" t="s">
        <v>475</v>
      </c>
      <c r="I646" s="135">
        <v>12420</v>
      </c>
      <c r="J646" s="14">
        <f t="shared" si="102"/>
        <v>369456</v>
      </c>
    </row>
    <row r="647" spans="1:16" x14ac:dyDescent="0.3">
      <c r="A647" s="41" t="str">
        <f t="shared" si="103"/>
        <v>PCV01306</v>
      </c>
      <c r="B647" s="41">
        <f t="shared" si="104"/>
        <v>-180000</v>
      </c>
      <c r="C647" s="149">
        <v>43752</v>
      </c>
      <c r="D647" s="11">
        <f>MAX(D$1:D646)+1</f>
        <v>1306</v>
      </c>
      <c r="E647" s="4" t="s">
        <v>56</v>
      </c>
      <c r="F647" s="4" t="s">
        <v>1086</v>
      </c>
      <c r="G647" s="4" t="s">
        <v>793</v>
      </c>
      <c r="I647" s="135">
        <v>180000</v>
      </c>
      <c r="J647" s="14">
        <f t="shared" si="102"/>
        <v>189456</v>
      </c>
    </row>
    <row r="648" spans="1:16" x14ac:dyDescent="0.3">
      <c r="A648" s="41" t="str">
        <f t="shared" si="103"/>
        <v>PCV01307</v>
      </c>
      <c r="B648" s="41">
        <f t="shared" si="104"/>
        <v>-5000</v>
      </c>
      <c r="C648" s="149">
        <v>43753</v>
      </c>
      <c r="D648" s="11">
        <f>MAX(D$1:D647)+1</f>
        <v>1307</v>
      </c>
      <c r="E648" s="4" t="s">
        <v>386</v>
      </c>
      <c r="F648" s="4" t="s">
        <v>1087</v>
      </c>
      <c r="G648" s="4" t="s">
        <v>524</v>
      </c>
      <c r="I648" s="135">
        <v>5000</v>
      </c>
      <c r="J648" s="14">
        <f t="shared" si="102"/>
        <v>184456</v>
      </c>
      <c r="L648" s="31" t="s">
        <v>1099</v>
      </c>
      <c r="M648" s="50" t="s">
        <v>1100</v>
      </c>
      <c r="N648" s="50">
        <v>109131708</v>
      </c>
      <c r="O648" s="3" t="s">
        <v>1101</v>
      </c>
      <c r="P648" s="69">
        <v>762.71</v>
      </c>
    </row>
    <row r="649" spans="1:16" x14ac:dyDescent="0.3">
      <c r="A649" s="41" t="str">
        <f t="shared" si="103"/>
        <v>PCV01308</v>
      </c>
      <c r="B649" s="41">
        <f t="shared" si="104"/>
        <v>-10000</v>
      </c>
      <c r="C649" s="149">
        <v>43754</v>
      </c>
      <c r="D649" s="11">
        <f>MAX(D$1:D648)+1</f>
        <v>1308</v>
      </c>
      <c r="E649" s="4" t="s">
        <v>386</v>
      </c>
      <c r="F649" s="4" t="s">
        <v>1088</v>
      </c>
      <c r="G649" s="4" t="s">
        <v>533</v>
      </c>
      <c r="I649" s="135">
        <v>10000</v>
      </c>
      <c r="J649" s="14">
        <f t="shared" si="102"/>
        <v>174456</v>
      </c>
    </row>
    <row r="650" spans="1:16" s="37" customFormat="1" x14ac:dyDescent="0.3">
      <c r="A650" s="41" t="str">
        <f t="shared" si="103"/>
        <v>PCV01309</v>
      </c>
      <c r="B650" s="41">
        <f t="shared" si="104"/>
        <v>-11000</v>
      </c>
      <c r="C650" s="148">
        <v>43754</v>
      </c>
      <c r="D650" s="36">
        <f>MAX(D$1:D649)+1</f>
        <v>1309</v>
      </c>
      <c r="E650" s="37" t="s">
        <v>386</v>
      </c>
      <c r="F650" s="37" t="s">
        <v>1089</v>
      </c>
      <c r="G650" s="37" t="s">
        <v>489</v>
      </c>
      <c r="H650" s="38"/>
      <c r="I650" s="46">
        <v>11000</v>
      </c>
      <c r="J650" s="39">
        <f t="shared" si="102"/>
        <v>163456</v>
      </c>
      <c r="K650" s="40"/>
      <c r="L650" s="40"/>
      <c r="M650" s="52"/>
      <c r="N650" s="52"/>
      <c r="O650" s="35"/>
      <c r="P650" s="70"/>
    </row>
    <row r="651" spans="1:16" x14ac:dyDescent="0.3">
      <c r="A651" s="41" t="str">
        <f t="shared" si="103"/>
        <v>PCV01310</v>
      </c>
      <c r="B651" s="41">
        <f t="shared" si="104"/>
        <v>-15000</v>
      </c>
      <c r="C651" s="149">
        <v>43754</v>
      </c>
      <c r="D651" s="11">
        <f>MAX(D$1:D650)+1</f>
        <v>1310</v>
      </c>
      <c r="E651" s="4" t="s">
        <v>66</v>
      </c>
      <c r="F651" s="4" t="s">
        <v>1090</v>
      </c>
      <c r="G651" s="4" t="s">
        <v>547</v>
      </c>
      <c r="I651" s="135">
        <v>15000</v>
      </c>
      <c r="J651" s="14">
        <f t="shared" si="102"/>
        <v>148456</v>
      </c>
    </row>
    <row r="652" spans="1:16" s="37" customFormat="1" x14ac:dyDescent="0.3">
      <c r="A652" s="41" t="str">
        <f t="shared" si="103"/>
        <v>PCV01311</v>
      </c>
      <c r="B652" s="41">
        <f t="shared" si="104"/>
        <v>-20000</v>
      </c>
      <c r="C652" s="148">
        <v>43754</v>
      </c>
      <c r="D652" s="36">
        <f>MAX(D$1:D651)+1</f>
        <v>1311</v>
      </c>
      <c r="E652" s="37" t="s">
        <v>29</v>
      </c>
      <c r="F652" s="37" t="s">
        <v>717</v>
      </c>
      <c r="G652" t="s">
        <v>1041</v>
      </c>
      <c r="H652" s="38"/>
      <c r="I652" s="46">
        <v>20000</v>
      </c>
      <c r="J652" s="39">
        <f t="shared" si="102"/>
        <v>128456</v>
      </c>
      <c r="K652" s="40"/>
      <c r="L652" s="40"/>
      <c r="M652" s="52"/>
      <c r="N652" s="52"/>
      <c r="O652" s="35"/>
      <c r="P652" s="70"/>
    </row>
    <row r="653" spans="1:16" x14ac:dyDescent="0.3">
      <c r="A653" s="41" t="str">
        <f t="shared" ref="A653:A716" si="105">IF(D653="","","PCV0"&amp;D653)</f>
        <v/>
      </c>
      <c r="B653" s="41" t="str">
        <f t="shared" ref="B653:B716" si="106">IF(D653="","",H653-I653)</f>
        <v/>
      </c>
      <c r="C653" s="149">
        <v>43755</v>
      </c>
      <c r="E653" s="4" t="s">
        <v>521</v>
      </c>
      <c r="F653" s="4" t="s">
        <v>1102</v>
      </c>
      <c r="H653" s="136">
        <v>62000</v>
      </c>
      <c r="I653" s="137"/>
      <c r="J653" s="14">
        <f t="shared" si="102"/>
        <v>190456</v>
      </c>
    </row>
    <row r="654" spans="1:16" x14ac:dyDescent="0.3">
      <c r="A654" s="41" t="str">
        <f t="shared" si="105"/>
        <v>PCV01312</v>
      </c>
      <c r="B654" s="41">
        <f t="shared" si="106"/>
        <v>-40000</v>
      </c>
      <c r="C654" s="149">
        <v>43755</v>
      </c>
      <c r="D654" s="11">
        <f>MAX(D$1:D652)+1</f>
        <v>1312</v>
      </c>
      <c r="E654" s="4" t="s">
        <v>26</v>
      </c>
      <c r="F654" s="4" t="s">
        <v>1103</v>
      </c>
      <c r="G654" s="4" t="s">
        <v>611</v>
      </c>
      <c r="I654" s="135">
        <v>40000</v>
      </c>
      <c r="J654" s="14">
        <f t="shared" si="102"/>
        <v>150456</v>
      </c>
    </row>
    <row r="655" spans="1:16" x14ac:dyDescent="0.3">
      <c r="A655" s="41" t="str">
        <f t="shared" si="105"/>
        <v>PCV01313</v>
      </c>
      <c r="B655" s="41">
        <f t="shared" si="106"/>
        <v>-22000</v>
      </c>
      <c r="C655" s="149">
        <v>43755</v>
      </c>
      <c r="D655" s="11">
        <f>MAX(D$1:D654)+1</f>
        <v>1313</v>
      </c>
      <c r="E655" s="4" t="s">
        <v>26</v>
      </c>
      <c r="F655" s="4" t="s">
        <v>1104</v>
      </c>
      <c r="G655" s="4" t="s">
        <v>605</v>
      </c>
      <c r="I655" s="135">
        <v>22000</v>
      </c>
      <c r="J655" s="14">
        <f t="shared" si="102"/>
        <v>128456</v>
      </c>
    </row>
    <row r="656" spans="1:16" x14ac:dyDescent="0.3">
      <c r="A656" s="41" t="str">
        <f t="shared" si="105"/>
        <v/>
      </c>
      <c r="B656" s="41" t="str">
        <f t="shared" si="106"/>
        <v/>
      </c>
      <c r="C656" s="149">
        <v>43756</v>
      </c>
      <c r="E656" s="4" t="s">
        <v>521</v>
      </c>
      <c r="F656" s="4" t="s">
        <v>1105</v>
      </c>
      <c r="H656" s="16">
        <v>3000000</v>
      </c>
      <c r="J656" s="14">
        <f t="shared" si="102"/>
        <v>3128456</v>
      </c>
    </row>
    <row r="657" spans="1:16" ht="58.5" customHeight="1" x14ac:dyDescent="0.3">
      <c r="A657" s="41" t="str">
        <f t="shared" si="105"/>
        <v>PCV01314</v>
      </c>
      <c r="B657" s="41">
        <f t="shared" si="106"/>
        <v>-209650</v>
      </c>
      <c r="C657" s="149">
        <v>43756</v>
      </c>
      <c r="D657" s="11">
        <f>MAX(D$1:D655)+1</f>
        <v>1314</v>
      </c>
      <c r="E657" s="4" t="s">
        <v>127</v>
      </c>
      <c r="F657" s="4" t="s">
        <v>1106</v>
      </c>
      <c r="G657" s="4" t="s">
        <v>466</v>
      </c>
      <c r="I657" s="135">
        <v>209650</v>
      </c>
      <c r="J657" s="14">
        <f t="shared" si="102"/>
        <v>2918806</v>
      </c>
      <c r="L657" s="114" t="s">
        <v>1130</v>
      </c>
      <c r="M657" s="114" t="s">
        <v>1131</v>
      </c>
      <c r="N657" s="114" t="s">
        <v>1132</v>
      </c>
      <c r="O657" s="115" t="s">
        <v>1133</v>
      </c>
      <c r="P657" s="116" t="s">
        <v>1134</v>
      </c>
    </row>
    <row r="658" spans="1:16" x14ac:dyDescent="0.3">
      <c r="A658" s="41" t="str">
        <f t="shared" si="105"/>
        <v>PCV01315</v>
      </c>
      <c r="B658" s="41">
        <f t="shared" si="106"/>
        <v>-3500</v>
      </c>
      <c r="C658" s="149">
        <v>43756</v>
      </c>
      <c r="D658" s="11">
        <f>MAX(D$1:D657)+1</f>
        <v>1315</v>
      </c>
      <c r="E658" s="4" t="s">
        <v>26</v>
      </c>
      <c r="F658" s="4" t="s">
        <v>1107</v>
      </c>
      <c r="G658" s="4" t="s">
        <v>603</v>
      </c>
      <c r="I658" s="135">
        <v>3500</v>
      </c>
      <c r="J658" s="14">
        <f t="shared" si="102"/>
        <v>2915306</v>
      </c>
    </row>
    <row r="659" spans="1:16" ht="72" x14ac:dyDescent="0.3">
      <c r="A659" s="41" t="str">
        <f t="shared" si="105"/>
        <v>PCV01316</v>
      </c>
      <c r="B659" s="41">
        <f t="shared" si="106"/>
        <v>-172173</v>
      </c>
      <c r="C659" s="149">
        <v>43756</v>
      </c>
      <c r="D659" s="11">
        <f>MAX(D$1:D658)+1</f>
        <v>1316</v>
      </c>
      <c r="E659" s="4" t="s">
        <v>26</v>
      </c>
      <c r="F659" s="4" t="s">
        <v>1108</v>
      </c>
      <c r="G659" s="4" t="s">
        <v>475</v>
      </c>
      <c r="I659" s="135">
        <v>172173</v>
      </c>
      <c r="J659" s="14">
        <f t="shared" si="102"/>
        <v>2743133</v>
      </c>
      <c r="L659" s="114" t="s">
        <v>1135</v>
      </c>
      <c r="M659" s="114" t="s">
        <v>1136</v>
      </c>
      <c r="N659" s="114" t="s">
        <v>1137</v>
      </c>
      <c r="O659" s="115" t="s">
        <v>1138</v>
      </c>
      <c r="P659" s="116" t="s">
        <v>1139</v>
      </c>
    </row>
    <row r="660" spans="1:16" x14ac:dyDescent="0.3">
      <c r="A660" s="41" t="str">
        <f t="shared" si="105"/>
        <v>PCV01317</v>
      </c>
      <c r="B660" s="41">
        <f t="shared" si="106"/>
        <v>-80000</v>
      </c>
      <c r="C660" s="149">
        <v>43759</v>
      </c>
      <c r="D660" s="11">
        <f>MAX(D$1:D659)+1</f>
        <v>1317</v>
      </c>
      <c r="E660" s="4" t="s">
        <v>386</v>
      </c>
      <c r="F660" s="4" t="s">
        <v>1109</v>
      </c>
      <c r="G660" s="4" t="s">
        <v>611</v>
      </c>
      <c r="I660" s="135">
        <v>80000</v>
      </c>
      <c r="J660" s="14">
        <f t="shared" si="102"/>
        <v>2663133</v>
      </c>
      <c r="L660" s="31" t="s">
        <v>1140</v>
      </c>
      <c r="M660" s="50" t="s">
        <v>1141</v>
      </c>
      <c r="N660" s="50">
        <v>103332352</v>
      </c>
      <c r="O660" s="3" t="s">
        <v>1129</v>
      </c>
      <c r="P660" s="69">
        <v>12203.39</v>
      </c>
    </row>
    <row r="661" spans="1:16" x14ac:dyDescent="0.3">
      <c r="A661" s="41" t="str">
        <f t="shared" si="105"/>
        <v>PCV01318</v>
      </c>
      <c r="B661" s="41">
        <f t="shared" si="106"/>
        <v>-10000</v>
      </c>
      <c r="C661" s="149">
        <v>43759</v>
      </c>
      <c r="D661" s="11">
        <f>MAX(D$1:D660)+1</f>
        <v>1318</v>
      </c>
      <c r="E661" s="4" t="s">
        <v>66</v>
      </c>
      <c r="F661" s="4" t="s">
        <v>1110</v>
      </c>
      <c r="G661" s="4" t="s">
        <v>547</v>
      </c>
      <c r="I661" s="135">
        <v>10000</v>
      </c>
      <c r="J661" s="14">
        <f t="shared" si="102"/>
        <v>2653133</v>
      </c>
    </row>
    <row r="662" spans="1:16" x14ac:dyDescent="0.3">
      <c r="A662" s="41" t="str">
        <f t="shared" si="105"/>
        <v>PCV01319</v>
      </c>
      <c r="B662" s="41">
        <f t="shared" si="106"/>
        <v>-82500</v>
      </c>
      <c r="C662" s="149">
        <v>43759</v>
      </c>
      <c r="D662" s="11">
        <f>MAX(D$1:D661)+1</f>
        <v>1319</v>
      </c>
      <c r="E662" s="4" t="s">
        <v>538</v>
      </c>
      <c r="F662" s="4" t="s">
        <v>1111</v>
      </c>
      <c r="G662" s="4" t="s">
        <v>475</v>
      </c>
      <c r="I662" s="135">
        <v>82500</v>
      </c>
      <c r="J662" s="14">
        <f t="shared" si="102"/>
        <v>2570633</v>
      </c>
    </row>
    <row r="663" spans="1:16" x14ac:dyDescent="0.3">
      <c r="A663" s="41" t="str">
        <f t="shared" si="105"/>
        <v>PCV01320</v>
      </c>
      <c r="B663" s="41">
        <f t="shared" si="106"/>
        <v>-36000</v>
      </c>
      <c r="C663" s="149">
        <v>43760</v>
      </c>
      <c r="D663" s="11">
        <f>MAX(D$1:D662)+1</f>
        <v>1320</v>
      </c>
      <c r="E663" s="4" t="s">
        <v>26</v>
      </c>
      <c r="F663" s="4" t="s">
        <v>1112</v>
      </c>
      <c r="G663" s="4" t="s">
        <v>489</v>
      </c>
      <c r="I663" s="135">
        <v>36000</v>
      </c>
      <c r="J663" s="14">
        <f t="shared" si="102"/>
        <v>2534633</v>
      </c>
      <c r="L663" s="31" t="s">
        <v>170</v>
      </c>
      <c r="M663" s="50" t="s">
        <v>1142</v>
      </c>
      <c r="N663" s="50">
        <v>102891125</v>
      </c>
      <c r="O663" s="3" t="s">
        <v>1143</v>
      </c>
      <c r="P663" s="69">
        <v>5491.53</v>
      </c>
    </row>
    <row r="664" spans="1:16" x14ac:dyDescent="0.3">
      <c r="A664" s="41" t="str">
        <f t="shared" si="105"/>
        <v>PCV01321</v>
      </c>
      <c r="B664" s="41">
        <f t="shared" si="106"/>
        <v>-75000</v>
      </c>
      <c r="C664" s="149">
        <v>43760</v>
      </c>
      <c r="D664" s="11">
        <f>MAX(D$1:D663)+1</f>
        <v>1321</v>
      </c>
      <c r="E664" s="4" t="s">
        <v>26</v>
      </c>
      <c r="F664" s="4" t="s">
        <v>1113</v>
      </c>
      <c r="G664" s="4" t="s">
        <v>475</v>
      </c>
      <c r="I664" s="135">
        <v>75000</v>
      </c>
      <c r="J664" s="14">
        <f t="shared" si="102"/>
        <v>2459633</v>
      </c>
    </row>
    <row r="665" spans="1:16" x14ac:dyDescent="0.3">
      <c r="A665" s="41" t="str">
        <f t="shared" si="105"/>
        <v>PCV01322</v>
      </c>
      <c r="B665" s="41">
        <f t="shared" si="106"/>
        <v>-50000</v>
      </c>
      <c r="C665" s="149">
        <v>43760</v>
      </c>
      <c r="D665" s="11">
        <f>MAX(D$1:D664)+1</f>
        <v>1322</v>
      </c>
      <c r="E665" s="4" t="s">
        <v>386</v>
      </c>
      <c r="F665" s="4" t="s">
        <v>1144</v>
      </c>
      <c r="G665" s="4" t="s">
        <v>475</v>
      </c>
      <c r="I665" s="135">
        <v>50000</v>
      </c>
      <c r="J665" s="14">
        <f t="shared" si="102"/>
        <v>2409633</v>
      </c>
    </row>
    <row r="666" spans="1:16" x14ac:dyDescent="0.3">
      <c r="A666" s="41" t="str">
        <f t="shared" si="105"/>
        <v>PCV01323</v>
      </c>
      <c r="B666" s="41">
        <f t="shared" si="106"/>
        <v>-12180</v>
      </c>
      <c r="C666" s="149">
        <v>43761</v>
      </c>
      <c r="D666" s="11">
        <f>MAX(D$1:D665)+1</f>
        <v>1323</v>
      </c>
      <c r="E666" s="4" t="s">
        <v>29</v>
      </c>
      <c r="F666" s="4" t="s">
        <v>1114</v>
      </c>
      <c r="G666" s="4" t="s">
        <v>475</v>
      </c>
      <c r="I666" s="135">
        <v>12180</v>
      </c>
      <c r="J666" s="14">
        <f t="shared" si="102"/>
        <v>2397453</v>
      </c>
    </row>
    <row r="667" spans="1:16" x14ac:dyDescent="0.3">
      <c r="A667" s="41" t="str">
        <f t="shared" si="105"/>
        <v>PCV01324</v>
      </c>
      <c r="B667" s="41">
        <f t="shared" si="106"/>
        <v>-360000</v>
      </c>
      <c r="C667" s="149">
        <v>43761</v>
      </c>
      <c r="D667" s="11">
        <f>MAX(D$1:D666)+1</f>
        <v>1324</v>
      </c>
      <c r="E667" s="4" t="s">
        <v>515</v>
      </c>
      <c r="F667" s="4" t="s">
        <v>1145</v>
      </c>
      <c r="G667" s="4" t="s">
        <v>517</v>
      </c>
      <c r="I667" s="135">
        <v>360000</v>
      </c>
      <c r="J667" s="14">
        <f t="shared" si="102"/>
        <v>2037453</v>
      </c>
    </row>
    <row r="668" spans="1:16" x14ac:dyDescent="0.3">
      <c r="A668" s="41" t="str">
        <f t="shared" si="105"/>
        <v>PCV01325</v>
      </c>
      <c r="B668" s="41">
        <f t="shared" si="106"/>
        <v>-79700</v>
      </c>
      <c r="C668" s="149">
        <v>43761</v>
      </c>
      <c r="D668" s="11">
        <f>MAX(D$1:D667)+1</f>
        <v>1325</v>
      </c>
      <c r="E668" s="4" t="s">
        <v>29</v>
      </c>
      <c r="F668" s="4" t="s">
        <v>1115</v>
      </c>
      <c r="G668" s="4" t="s">
        <v>591</v>
      </c>
      <c r="I668" s="135">
        <v>79700</v>
      </c>
      <c r="J668" s="14">
        <f t="shared" si="102"/>
        <v>1957753</v>
      </c>
    </row>
    <row r="669" spans="1:16" x14ac:dyDescent="0.3">
      <c r="A669" s="41" t="str">
        <f t="shared" si="105"/>
        <v>PCV01326</v>
      </c>
      <c r="B669" s="41">
        <f t="shared" si="106"/>
        <v>-220400</v>
      </c>
      <c r="C669" s="149">
        <v>43762</v>
      </c>
      <c r="D669" s="11">
        <f>MAX(D$1:D668)+1</f>
        <v>1326</v>
      </c>
      <c r="E669" s="4" t="s">
        <v>127</v>
      </c>
      <c r="F669" s="4" t="s">
        <v>1116</v>
      </c>
      <c r="G669" s="4" t="s">
        <v>466</v>
      </c>
      <c r="I669" s="135">
        <v>220400</v>
      </c>
      <c r="J669" s="14">
        <f t="shared" si="102"/>
        <v>1737353</v>
      </c>
      <c r="L669" s="31" t="s">
        <v>1146</v>
      </c>
      <c r="M669" s="50" t="s">
        <v>1147</v>
      </c>
      <c r="N669" s="50">
        <v>109044658</v>
      </c>
      <c r="O669" s="3" t="s">
        <v>1148</v>
      </c>
      <c r="P669" s="69">
        <v>1906.78</v>
      </c>
    </row>
    <row r="670" spans="1:16" x14ac:dyDescent="0.3">
      <c r="A670" s="41" t="str">
        <f t="shared" si="105"/>
        <v>PCV01327</v>
      </c>
      <c r="B670" s="41">
        <f t="shared" si="106"/>
        <v>-6500</v>
      </c>
      <c r="C670" s="149">
        <v>43762</v>
      </c>
      <c r="D670" s="11">
        <f>MAX(D$1:D669)+1</f>
        <v>1327</v>
      </c>
      <c r="E670" s="4" t="s">
        <v>330</v>
      </c>
      <c r="F670" s="4" t="s">
        <v>1117</v>
      </c>
      <c r="G670" s="4" t="s">
        <v>533</v>
      </c>
      <c r="I670" s="135">
        <v>6500</v>
      </c>
      <c r="J670" s="14">
        <f t="shared" si="102"/>
        <v>1730853</v>
      </c>
    </row>
    <row r="671" spans="1:16" x14ac:dyDescent="0.3">
      <c r="A671" s="41" t="str">
        <f t="shared" si="105"/>
        <v>PCV01328</v>
      </c>
      <c r="B671" s="41">
        <f t="shared" si="106"/>
        <v>-10000</v>
      </c>
      <c r="C671" s="149">
        <v>43763</v>
      </c>
      <c r="D671" s="11">
        <f>MAX(D$1:D670)+1</f>
        <v>1328</v>
      </c>
      <c r="E671" s="4" t="s">
        <v>66</v>
      </c>
      <c r="F671" s="4" t="s">
        <v>1118</v>
      </c>
      <c r="G671" s="4" t="s">
        <v>547</v>
      </c>
      <c r="I671" s="135">
        <v>10000</v>
      </c>
      <c r="J671" s="14">
        <f t="shared" si="102"/>
        <v>1720853</v>
      </c>
    </row>
    <row r="672" spans="1:16" x14ac:dyDescent="0.3">
      <c r="A672" s="41" t="str">
        <f t="shared" si="105"/>
        <v>PCV01329</v>
      </c>
      <c r="B672" s="41">
        <f t="shared" si="106"/>
        <v>-180000</v>
      </c>
      <c r="C672" s="149">
        <v>43763</v>
      </c>
      <c r="D672" s="11">
        <f>MAX(D$1:D671)+1</f>
        <v>1329</v>
      </c>
      <c r="E672" s="4" t="s">
        <v>56</v>
      </c>
      <c r="F672" s="4" t="s">
        <v>1119</v>
      </c>
      <c r="G672" s="4" t="s">
        <v>793</v>
      </c>
      <c r="I672" s="135">
        <v>180000</v>
      </c>
      <c r="J672" s="14">
        <f t="shared" si="102"/>
        <v>1540853</v>
      </c>
    </row>
    <row r="673" spans="1:16" x14ac:dyDescent="0.3">
      <c r="A673" s="41" t="str">
        <f t="shared" si="105"/>
        <v>PCV01330</v>
      </c>
      <c r="B673" s="41">
        <f t="shared" si="106"/>
        <v>-300000</v>
      </c>
      <c r="C673" s="149">
        <v>43766</v>
      </c>
      <c r="D673" s="11">
        <f>MAX(D$1:D672)+1</f>
        <v>1330</v>
      </c>
      <c r="E673" s="4" t="s">
        <v>56</v>
      </c>
      <c r="F673" s="4" t="s">
        <v>1120</v>
      </c>
      <c r="G673" s="4" t="s">
        <v>793</v>
      </c>
      <c r="I673" s="135">
        <v>300000</v>
      </c>
      <c r="J673" s="14">
        <f t="shared" si="102"/>
        <v>1240853</v>
      </c>
    </row>
    <row r="674" spans="1:16" x14ac:dyDescent="0.3">
      <c r="A674" s="41" t="str">
        <f t="shared" si="105"/>
        <v>PCV01331</v>
      </c>
      <c r="B674" s="41">
        <f t="shared" si="106"/>
        <v>-250000</v>
      </c>
      <c r="C674" s="149">
        <v>43767</v>
      </c>
      <c r="D674" s="11">
        <f>MAX(D$1:D673)+1</f>
        <v>1331</v>
      </c>
      <c r="E674" s="4" t="s">
        <v>66</v>
      </c>
      <c r="F674" s="4" t="s">
        <v>1121</v>
      </c>
      <c r="G674" s="4" t="s">
        <v>607</v>
      </c>
      <c r="I674" s="135">
        <v>250000</v>
      </c>
      <c r="J674" s="14">
        <f t="shared" si="102"/>
        <v>990853</v>
      </c>
    </row>
    <row r="675" spans="1:16" x14ac:dyDescent="0.3">
      <c r="A675" s="41" t="str">
        <f t="shared" si="105"/>
        <v>PCV01332</v>
      </c>
      <c r="B675" s="41">
        <f t="shared" si="106"/>
        <v>-23000</v>
      </c>
      <c r="C675" s="149">
        <v>43768</v>
      </c>
      <c r="D675" s="11">
        <f>MAX(D$1:D674)+1</f>
        <v>1332</v>
      </c>
      <c r="E675" s="4" t="s">
        <v>386</v>
      </c>
      <c r="F675" s="4" t="s">
        <v>1122</v>
      </c>
      <c r="G675" s="4" t="s">
        <v>533</v>
      </c>
      <c r="I675" s="135">
        <v>23000</v>
      </c>
      <c r="J675" s="14">
        <f t="shared" si="102"/>
        <v>967853</v>
      </c>
      <c r="L675" s="31" t="s">
        <v>783</v>
      </c>
      <c r="M675" s="50" t="s">
        <v>1149</v>
      </c>
      <c r="N675" s="50">
        <v>100466852</v>
      </c>
      <c r="O675" s="3" t="s">
        <v>1150</v>
      </c>
      <c r="P675" s="69">
        <v>3508.47</v>
      </c>
    </row>
    <row r="676" spans="1:16" x14ac:dyDescent="0.3">
      <c r="A676" s="41" t="str">
        <f t="shared" si="105"/>
        <v>PCV01333</v>
      </c>
      <c r="B676" s="41">
        <f t="shared" si="106"/>
        <v>-30000</v>
      </c>
      <c r="C676" s="149">
        <v>43768</v>
      </c>
      <c r="D676" s="11">
        <f>MAX(D$1:D675)+1</f>
        <v>1333</v>
      </c>
      <c r="E676" s="4" t="s">
        <v>56</v>
      </c>
      <c r="F676" s="4" t="s">
        <v>1123</v>
      </c>
      <c r="G676" s="4" t="s">
        <v>497</v>
      </c>
      <c r="I676" s="135">
        <v>30000</v>
      </c>
      <c r="J676" s="14">
        <f t="shared" si="102"/>
        <v>937853</v>
      </c>
    </row>
    <row r="677" spans="1:16" x14ac:dyDescent="0.3">
      <c r="A677" s="41" t="str">
        <f t="shared" si="105"/>
        <v>PCV01334</v>
      </c>
      <c r="B677" s="41">
        <f t="shared" si="106"/>
        <v>-180000</v>
      </c>
      <c r="C677" s="149">
        <v>43768</v>
      </c>
      <c r="D677" s="11">
        <f>MAX(D$1:D676)+1</f>
        <v>1334</v>
      </c>
      <c r="E677" s="4" t="s">
        <v>56</v>
      </c>
      <c r="F677" s="4" t="s">
        <v>1124</v>
      </c>
      <c r="G677" s="4" t="s">
        <v>793</v>
      </c>
      <c r="I677" s="135">
        <v>180000</v>
      </c>
      <c r="J677" s="14">
        <f t="shared" si="102"/>
        <v>757853</v>
      </c>
    </row>
    <row r="678" spans="1:16" ht="57.6" x14ac:dyDescent="0.3">
      <c r="A678" s="41" t="str">
        <f t="shared" si="105"/>
        <v>PCV01335</v>
      </c>
      <c r="B678" s="41">
        <f t="shared" si="106"/>
        <v>-214100</v>
      </c>
      <c r="C678" s="149">
        <v>43768</v>
      </c>
      <c r="D678" s="11">
        <f>MAX(D$1:D677)+1</f>
        <v>1335</v>
      </c>
      <c r="E678" s="4" t="s">
        <v>127</v>
      </c>
      <c r="F678" s="4" t="s">
        <v>1125</v>
      </c>
      <c r="G678" s="4" t="s">
        <v>466</v>
      </c>
      <c r="I678" s="135">
        <v>214100</v>
      </c>
      <c r="J678" s="14">
        <f t="shared" si="102"/>
        <v>543753</v>
      </c>
      <c r="L678" s="114" t="s">
        <v>1151</v>
      </c>
      <c r="M678" s="114" t="s">
        <v>1152</v>
      </c>
      <c r="N678" s="114" t="s">
        <v>1153</v>
      </c>
      <c r="O678" s="115" t="s">
        <v>1154</v>
      </c>
      <c r="P678" s="116" t="s">
        <v>1155</v>
      </c>
    </row>
    <row r="679" spans="1:16" x14ac:dyDescent="0.3">
      <c r="A679" s="41" t="str">
        <f t="shared" si="105"/>
        <v>PCV01336</v>
      </c>
      <c r="B679" s="41">
        <f t="shared" si="106"/>
        <v>-3000</v>
      </c>
      <c r="C679" s="149">
        <v>43768</v>
      </c>
      <c r="D679" s="11">
        <f>MAX(D$1:D678)+1</f>
        <v>1336</v>
      </c>
      <c r="E679" s="4" t="s">
        <v>26</v>
      </c>
      <c r="F679" s="4" t="s">
        <v>1126</v>
      </c>
      <c r="G679" s="4" t="s">
        <v>831</v>
      </c>
      <c r="I679" s="135">
        <v>3000</v>
      </c>
      <c r="J679" s="14">
        <f t="shared" si="102"/>
        <v>540753</v>
      </c>
    </row>
    <row r="680" spans="1:16" x14ac:dyDescent="0.3">
      <c r="A680" s="41" t="str">
        <f t="shared" si="105"/>
        <v>PCV01337</v>
      </c>
      <c r="B680" s="41">
        <f t="shared" si="106"/>
        <v>-15000</v>
      </c>
      <c r="C680" s="149">
        <v>43769</v>
      </c>
      <c r="D680" s="11">
        <f>MAX(D$1:D679)+1</f>
        <v>1337</v>
      </c>
      <c r="E680" s="4" t="s">
        <v>1127</v>
      </c>
      <c r="F680" s="4" t="s">
        <v>1128</v>
      </c>
      <c r="G680" s="4" t="s">
        <v>524</v>
      </c>
      <c r="I680" s="135">
        <v>15000</v>
      </c>
      <c r="J680" s="14">
        <f t="shared" si="102"/>
        <v>525753</v>
      </c>
      <c r="K680" s="34">
        <f>564753-J680</f>
        <v>39000</v>
      </c>
    </row>
    <row r="681" spans="1:16" x14ac:dyDescent="0.3">
      <c r="A681" s="41" t="str">
        <f t="shared" si="105"/>
        <v>PCV01338</v>
      </c>
      <c r="B681" s="41">
        <f t="shared" si="106"/>
        <v>-50000</v>
      </c>
      <c r="C681" s="149">
        <v>43771</v>
      </c>
      <c r="D681" s="11">
        <f>MAX(D$1:D680)+1</f>
        <v>1338</v>
      </c>
      <c r="E681" s="4" t="s">
        <v>180</v>
      </c>
      <c r="F681" s="4" t="s">
        <v>1156</v>
      </c>
      <c r="I681" s="135">
        <v>50000</v>
      </c>
      <c r="J681" s="14">
        <f t="shared" si="102"/>
        <v>475753</v>
      </c>
    </row>
    <row r="682" spans="1:16" x14ac:dyDescent="0.3">
      <c r="A682" s="41" t="str">
        <f t="shared" si="105"/>
        <v/>
      </c>
      <c r="B682" s="41" t="str">
        <f t="shared" si="106"/>
        <v/>
      </c>
      <c r="C682" s="149">
        <v>43773</v>
      </c>
      <c r="F682" s="4" t="s">
        <v>1157</v>
      </c>
      <c r="G682" s="4" t="s">
        <v>647</v>
      </c>
      <c r="H682" s="136">
        <v>20000</v>
      </c>
      <c r="J682" s="14">
        <f t="shared" si="102"/>
        <v>495753</v>
      </c>
    </row>
    <row r="683" spans="1:16" x14ac:dyDescent="0.3">
      <c r="A683" s="41" t="str">
        <f t="shared" si="105"/>
        <v>PCV01339</v>
      </c>
      <c r="B683" s="41">
        <f t="shared" si="106"/>
        <v>-30000</v>
      </c>
      <c r="C683" s="149">
        <v>43774</v>
      </c>
      <c r="D683" s="11">
        <f>MAX(D$1:D681)+1</f>
        <v>1339</v>
      </c>
      <c r="E683" s="4" t="s">
        <v>26</v>
      </c>
      <c r="F683" s="4" t="s">
        <v>1158</v>
      </c>
      <c r="G683" s="4" t="s">
        <v>489</v>
      </c>
      <c r="I683" s="135">
        <v>30000</v>
      </c>
      <c r="J683" s="14">
        <f t="shared" si="102"/>
        <v>465753</v>
      </c>
    </row>
    <row r="684" spans="1:16" x14ac:dyDescent="0.3">
      <c r="A684" s="41" t="str">
        <f t="shared" si="105"/>
        <v>PCV01340</v>
      </c>
      <c r="B684" s="41">
        <f t="shared" si="106"/>
        <v>-75000</v>
      </c>
      <c r="C684" s="149">
        <v>43774</v>
      </c>
      <c r="D684" s="11">
        <f>MAX(D$1:D683)+1</f>
        <v>1340</v>
      </c>
      <c r="E684" s="4" t="s">
        <v>386</v>
      </c>
      <c r="F684" s="4" t="s">
        <v>1185</v>
      </c>
      <c r="G684" s="4" t="s">
        <v>489</v>
      </c>
      <c r="I684" s="135">
        <v>75000</v>
      </c>
      <c r="J684" s="14">
        <f t="shared" si="102"/>
        <v>390753</v>
      </c>
    </row>
    <row r="685" spans="1:16" x14ac:dyDescent="0.3">
      <c r="A685" s="41" t="str">
        <f t="shared" si="105"/>
        <v>PCV01341</v>
      </c>
      <c r="B685" s="41">
        <f t="shared" si="106"/>
        <v>-20000</v>
      </c>
      <c r="C685" s="149">
        <v>43774</v>
      </c>
      <c r="D685" s="11">
        <f>MAX(D$1:D684)+1</f>
        <v>1341</v>
      </c>
      <c r="E685" s="4" t="s">
        <v>56</v>
      </c>
      <c r="F685" s="4" t="s">
        <v>1186</v>
      </c>
      <c r="G685" s="4" t="s">
        <v>497</v>
      </c>
      <c r="I685" s="135">
        <v>20000</v>
      </c>
      <c r="J685" s="14">
        <f t="shared" si="102"/>
        <v>370753</v>
      </c>
    </row>
    <row r="686" spans="1:16" x14ac:dyDescent="0.3">
      <c r="A686" s="41" t="str">
        <f t="shared" si="105"/>
        <v>PCV01342</v>
      </c>
      <c r="B686" s="41">
        <f t="shared" si="106"/>
        <v>-65260</v>
      </c>
      <c r="C686" s="149">
        <v>43775</v>
      </c>
      <c r="D686" s="11">
        <f>MAX(D$1:D685)+1</f>
        <v>1342</v>
      </c>
      <c r="E686" s="4" t="s">
        <v>538</v>
      </c>
      <c r="F686" s="4" t="s">
        <v>1160</v>
      </c>
      <c r="G686" s="4" t="s">
        <v>475</v>
      </c>
      <c r="I686" s="135">
        <v>65260</v>
      </c>
      <c r="J686" s="14">
        <f t="shared" si="102"/>
        <v>305493</v>
      </c>
    </row>
    <row r="687" spans="1:16" x14ac:dyDescent="0.3">
      <c r="A687" s="41" t="str">
        <f t="shared" si="105"/>
        <v>PCV01343</v>
      </c>
      <c r="B687" s="41">
        <f t="shared" si="106"/>
        <v>-51300</v>
      </c>
      <c r="C687" s="149">
        <v>43776</v>
      </c>
      <c r="D687" s="11">
        <f>MAX(D$1:D686)+1</f>
        <v>1343</v>
      </c>
      <c r="E687" s="4" t="s">
        <v>66</v>
      </c>
      <c r="F687" s="4" t="s">
        <v>1161</v>
      </c>
      <c r="G687" t="s">
        <v>938</v>
      </c>
      <c r="I687" s="135">
        <v>51300</v>
      </c>
      <c r="J687" s="14">
        <f t="shared" si="102"/>
        <v>254193</v>
      </c>
    </row>
    <row r="688" spans="1:16" x14ac:dyDescent="0.3">
      <c r="A688" s="41" t="str">
        <f t="shared" si="105"/>
        <v>PCV01344</v>
      </c>
      <c r="B688" s="41">
        <f t="shared" si="106"/>
        <v>-162000</v>
      </c>
      <c r="C688" s="149">
        <v>43776</v>
      </c>
      <c r="D688" s="11">
        <f>MAX(D$1:D687)+1</f>
        <v>1344</v>
      </c>
      <c r="E688" s="4" t="s">
        <v>66</v>
      </c>
      <c r="F688" s="4" t="s">
        <v>1162</v>
      </c>
      <c r="G688" t="s">
        <v>607</v>
      </c>
      <c r="I688" s="135">
        <v>162000</v>
      </c>
      <c r="J688" s="14">
        <f t="shared" si="102"/>
        <v>92193</v>
      </c>
    </row>
    <row r="689" spans="1:10" x14ac:dyDescent="0.3">
      <c r="A689" s="41" t="str">
        <f t="shared" si="105"/>
        <v>PCV01345</v>
      </c>
      <c r="B689" s="41">
        <f t="shared" si="106"/>
        <v>-25000</v>
      </c>
      <c r="C689" s="149">
        <v>43776</v>
      </c>
      <c r="D689" s="11">
        <f>MAX(D$1:D688)+1</f>
        <v>1345</v>
      </c>
      <c r="E689" s="4" t="s">
        <v>66</v>
      </c>
      <c r="F689" s="4" t="s">
        <v>1163</v>
      </c>
      <c r="G689" t="s">
        <v>938</v>
      </c>
      <c r="I689" s="135">
        <v>25000</v>
      </c>
      <c r="J689" s="14">
        <f t="shared" si="102"/>
        <v>67193</v>
      </c>
    </row>
    <row r="690" spans="1:10" x14ac:dyDescent="0.3">
      <c r="A690" s="41" t="str">
        <f t="shared" si="105"/>
        <v>PCV01346</v>
      </c>
      <c r="B690" s="41">
        <f t="shared" si="106"/>
        <v>-14000</v>
      </c>
      <c r="C690" s="149">
        <v>43776</v>
      </c>
      <c r="D690" s="11">
        <f>MAX(D$1:D689)+1</f>
        <v>1346</v>
      </c>
      <c r="E690" s="4" t="s">
        <v>56</v>
      </c>
      <c r="F690" s="4" t="s">
        <v>1164</v>
      </c>
      <c r="G690" s="4" t="s">
        <v>499</v>
      </c>
      <c r="I690" s="135">
        <v>14000</v>
      </c>
      <c r="J690" s="14">
        <f t="shared" si="102"/>
        <v>53193</v>
      </c>
    </row>
    <row r="691" spans="1:10" x14ac:dyDescent="0.3">
      <c r="A691" s="41" t="str">
        <f t="shared" si="105"/>
        <v>PCV01347</v>
      </c>
      <c r="B691" s="41">
        <f t="shared" si="106"/>
        <v>-15000</v>
      </c>
      <c r="C691" s="149">
        <v>43777</v>
      </c>
      <c r="D691" s="11">
        <f>MAX(D$1:D690)+1</f>
        <v>1347</v>
      </c>
      <c r="E691" s="4" t="s">
        <v>73</v>
      </c>
      <c r="F691" s="4" t="s">
        <v>1165</v>
      </c>
      <c r="G691" t="s">
        <v>481</v>
      </c>
      <c r="I691" s="135">
        <v>15000</v>
      </c>
      <c r="J691" s="14">
        <f t="shared" si="102"/>
        <v>38193</v>
      </c>
    </row>
    <row r="692" spans="1:10" x14ac:dyDescent="0.3">
      <c r="A692" s="41" t="str">
        <f t="shared" si="105"/>
        <v/>
      </c>
      <c r="B692" s="41" t="str">
        <f t="shared" si="106"/>
        <v/>
      </c>
      <c r="C692" s="149">
        <v>43777</v>
      </c>
      <c r="E692" s="4" t="s">
        <v>150</v>
      </c>
      <c r="F692" s="4" t="s">
        <v>1166</v>
      </c>
      <c r="G692" t="s">
        <v>466</v>
      </c>
      <c r="H692" s="136">
        <v>363000</v>
      </c>
      <c r="J692" s="14">
        <f t="shared" si="102"/>
        <v>401193</v>
      </c>
    </row>
    <row r="693" spans="1:10" x14ac:dyDescent="0.3">
      <c r="A693" s="41" t="str">
        <f t="shared" si="105"/>
        <v>PCV01348</v>
      </c>
      <c r="B693" s="41">
        <f t="shared" si="106"/>
        <v>-286450</v>
      </c>
      <c r="C693" s="149">
        <v>43780</v>
      </c>
      <c r="D693" s="11">
        <f>MAX(D$1:D691)+1</f>
        <v>1348</v>
      </c>
      <c r="E693" s="4" t="s">
        <v>127</v>
      </c>
      <c r="F693" s="4" t="s">
        <v>1167</v>
      </c>
      <c r="G693" s="4" t="s">
        <v>466</v>
      </c>
      <c r="I693" s="135">
        <v>286450</v>
      </c>
      <c r="J693" s="14">
        <f t="shared" si="102"/>
        <v>114743</v>
      </c>
    </row>
    <row r="694" spans="1:10" x14ac:dyDescent="0.3">
      <c r="A694" s="41" t="str">
        <f t="shared" si="105"/>
        <v>PCV01349</v>
      </c>
      <c r="B694" s="41">
        <f t="shared" si="106"/>
        <v>-20000</v>
      </c>
      <c r="C694" s="149">
        <v>43780</v>
      </c>
      <c r="D694" s="11">
        <f>MAX(D$1:D693)+1</f>
        <v>1349</v>
      </c>
      <c r="E694" s="4" t="s">
        <v>26</v>
      </c>
      <c r="F694" s="4" t="s">
        <v>1168</v>
      </c>
      <c r="G694" s="4" t="s">
        <v>524</v>
      </c>
      <c r="I694" s="135">
        <v>20000</v>
      </c>
      <c r="J694" s="14">
        <f t="shared" si="102"/>
        <v>94743</v>
      </c>
    </row>
    <row r="695" spans="1:10" x14ac:dyDescent="0.3">
      <c r="A695" s="41" t="str">
        <f t="shared" si="105"/>
        <v>PCV01350</v>
      </c>
      <c r="B695" s="41">
        <f t="shared" si="106"/>
        <v>-27000</v>
      </c>
      <c r="C695" s="149">
        <v>43781</v>
      </c>
      <c r="D695" s="11">
        <f>MAX(D$1:D694)+1</f>
        <v>1350</v>
      </c>
      <c r="E695" s="4" t="s">
        <v>66</v>
      </c>
      <c r="F695" s="4" t="s">
        <v>1169</v>
      </c>
      <c r="G695" t="s">
        <v>1210</v>
      </c>
      <c r="I695" s="135">
        <v>27000</v>
      </c>
      <c r="J695" s="14">
        <f t="shared" si="102"/>
        <v>67743</v>
      </c>
    </row>
    <row r="696" spans="1:10" x14ac:dyDescent="0.3">
      <c r="A696" s="41" t="str">
        <f t="shared" si="105"/>
        <v>PCV01351</v>
      </c>
      <c r="B696" s="41">
        <f t="shared" si="106"/>
        <v>-5000</v>
      </c>
      <c r="C696" s="149">
        <v>43781</v>
      </c>
      <c r="D696" s="11">
        <f>MAX(D$1:D695)+1</f>
        <v>1351</v>
      </c>
      <c r="E696" s="4" t="s">
        <v>66</v>
      </c>
      <c r="F696" s="4" t="s">
        <v>1170</v>
      </c>
      <c r="G696" t="s">
        <v>938</v>
      </c>
      <c r="I696" s="135">
        <v>5000</v>
      </c>
      <c r="J696" s="14">
        <f t="shared" si="102"/>
        <v>62743</v>
      </c>
    </row>
    <row r="697" spans="1:10" x14ac:dyDescent="0.3">
      <c r="A697" s="41" t="str">
        <f t="shared" si="105"/>
        <v/>
      </c>
      <c r="B697" s="41" t="str">
        <f t="shared" si="106"/>
        <v/>
      </c>
      <c r="C697" s="149">
        <v>43781</v>
      </c>
      <c r="E697" s="4" t="s">
        <v>521</v>
      </c>
      <c r="F697" s="4" t="s">
        <v>1171</v>
      </c>
      <c r="H697" s="16">
        <v>3000000</v>
      </c>
      <c r="J697" s="14">
        <f t="shared" si="102"/>
        <v>3062743</v>
      </c>
    </row>
    <row r="698" spans="1:10" x14ac:dyDescent="0.3">
      <c r="A698" s="41" t="str">
        <f t="shared" si="105"/>
        <v>PCV01352</v>
      </c>
      <c r="B698" s="41">
        <f t="shared" si="106"/>
        <v>-180000</v>
      </c>
      <c r="C698" s="149">
        <v>43782</v>
      </c>
      <c r="D698" s="11">
        <f>MAX(D$1:D696)+1</f>
        <v>1352</v>
      </c>
      <c r="E698" s="4" t="s">
        <v>56</v>
      </c>
      <c r="F698" s="4" t="s">
        <v>1172</v>
      </c>
      <c r="G698" s="4" t="s">
        <v>793</v>
      </c>
      <c r="I698" s="135">
        <v>180000</v>
      </c>
      <c r="J698" s="14">
        <f t="shared" si="102"/>
        <v>2882743</v>
      </c>
    </row>
    <row r="699" spans="1:10" x14ac:dyDescent="0.3">
      <c r="A699" s="41" t="str">
        <f t="shared" si="105"/>
        <v>PCV01353</v>
      </c>
      <c r="B699" s="41">
        <f t="shared" si="106"/>
        <v>-6000</v>
      </c>
      <c r="C699" s="149">
        <v>43782</v>
      </c>
      <c r="D699" s="11">
        <f>MAX(D$1:D698)+1</f>
        <v>1353</v>
      </c>
      <c r="E699" s="4" t="s">
        <v>73</v>
      </c>
      <c r="F699" s="4" t="s">
        <v>1173</v>
      </c>
      <c r="G699" s="4" t="s">
        <v>481</v>
      </c>
      <c r="I699" s="135">
        <v>6000</v>
      </c>
      <c r="J699" s="14">
        <f t="shared" si="102"/>
        <v>2876743</v>
      </c>
    </row>
    <row r="700" spans="1:10" x14ac:dyDescent="0.3">
      <c r="A700" s="41" t="str">
        <f t="shared" si="105"/>
        <v>PCV01354</v>
      </c>
      <c r="B700" s="41">
        <f t="shared" si="106"/>
        <v>-7500</v>
      </c>
      <c r="C700" s="149">
        <v>43782</v>
      </c>
      <c r="D700" s="11">
        <f>MAX(D$1:D699)+1</f>
        <v>1354</v>
      </c>
      <c r="E700" s="4" t="s">
        <v>26</v>
      </c>
      <c r="F700" s="4" t="s">
        <v>1174</v>
      </c>
      <c r="G700" s="4" t="s">
        <v>489</v>
      </c>
      <c r="I700" s="135">
        <v>7500</v>
      </c>
      <c r="J700" s="14">
        <f t="shared" si="102"/>
        <v>2869243</v>
      </c>
    </row>
    <row r="701" spans="1:10" x14ac:dyDescent="0.3">
      <c r="A701" s="41" t="str">
        <f t="shared" si="105"/>
        <v/>
      </c>
      <c r="B701" s="41" t="str">
        <f t="shared" si="106"/>
        <v/>
      </c>
      <c r="C701" s="149">
        <v>43782</v>
      </c>
      <c r="F701" s="4" t="s">
        <v>1175</v>
      </c>
      <c r="G701" s="4" t="s">
        <v>647</v>
      </c>
      <c r="H701" s="136">
        <v>60000</v>
      </c>
      <c r="J701" s="14">
        <f t="shared" si="102"/>
        <v>2929243</v>
      </c>
    </row>
    <row r="702" spans="1:10" x14ac:dyDescent="0.3">
      <c r="A702" s="41" t="str">
        <f t="shared" si="105"/>
        <v>PCV01355</v>
      </c>
      <c r="B702" s="41">
        <f t="shared" si="106"/>
        <v>-5000</v>
      </c>
      <c r="C702" s="149">
        <v>43783</v>
      </c>
      <c r="D702" s="11">
        <f>MAX(D$1:D700)+1</f>
        <v>1355</v>
      </c>
      <c r="E702" s="4" t="s">
        <v>402</v>
      </c>
      <c r="F702" s="4" t="s">
        <v>1176</v>
      </c>
      <c r="G702" s="4" t="s">
        <v>611</v>
      </c>
      <c r="I702" s="135">
        <v>5000</v>
      </c>
      <c r="J702" s="14">
        <f t="shared" si="102"/>
        <v>2924243</v>
      </c>
    </row>
    <row r="703" spans="1:10" x14ac:dyDescent="0.3">
      <c r="A703" s="41" t="str">
        <f t="shared" si="105"/>
        <v>PCV01356</v>
      </c>
      <c r="B703" s="41">
        <f t="shared" si="106"/>
        <v>-10000</v>
      </c>
      <c r="C703" s="149">
        <v>43783</v>
      </c>
      <c r="D703" s="11">
        <f>MAX(D$1:D702)+1</f>
        <v>1356</v>
      </c>
      <c r="E703" s="4" t="s">
        <v>26</v>
      </c>
      <c r="F703" s="4" t="s">
        <v>1177</v>
      </c>
      <c r="G703" s="4" t="s">
        <v>475</v>
      </c>
      <c r="I703" s="135">
        <v>10000</v>
      </c>
      <c r="J703" s="14">
        <f t="shared" si="102"/>
        <v>2914243</v>
      </c>
    </row>
    <row r="704" spans="1:10" x14ac:dyDescent="0.3">
      <c r="A704" s="41" t="str">
        <f t="shared" si="105"/>
        <v>PCV01357</v>
      </c>
      <c r="B704" s="41">
        <f t="shared" si="106"/>
        <v>-3000</v>
      </c>
      <c r="C704" s="149">
        <v>43783</v>
      </c>
      <c r="D704" s="11">
        <f>MAX(D$1:D703)+1</f>
        <v>1357</v>
      </c>
      <c r="E704" s="4" t="s">
        <v>26</v>
      </c>
      <c r="F704" s="4" t="s">
        <v>1178</v>
      </c>
      <c r="G704" s="4" t="s">
        <v>475</v>
      </c>
      <c r="I704" s="135">
        <v>3000</v>
      </c>
      <c r="J704" s="14">
        <f t="shared" si="102"/>
        <v>2911243</v>
      </c>
    </row>
    <row r="705" spans="1:16" x14ac:dyDescent="0.3">
      <c r="A705" s="41" t="str">
        <f t="shared" si="105"/>
        <v>PCV01358</v>
      </c>
      <c r="B705" s="41">
        <f t="shared" si="106"/>
        <v>-6000</v>
      </c>
      <c r="C705" s="149">
        <v>43783</v>
      </c>
      <c r="D705" s="11">
        <f>MAX(D$1:D704)+1</f>
        <v>1358</v>
      </c>
      <c r="E705" s="4" t="s">
        <v>386</v>
      </c>
      <c r="F705" s="4" t="s">
        <v>1179</v>
      </c>
      <c r="G705" s="4" t="s">
        <v>524</v>
      </c>
      <c r="I705" s="135">
        <v>6000</v>
      </c>
      <c r="J705" s="14">
        <f t="shared" si="102"/>
        <v>2905243</v>
      </c>
    </row>
    <row r="706" spans="1:16" x14ac:dyDescent="0.3">
      <c r="A706" s="41" t="str">
        <f t="shared" si="105"/>
        <v>PCV01359</v>
      </c>
      <c r="B706" s="41">
        <f t="shared" si="106"/>
        <v>-12500</v>
      </c>
      <c r="C706" s="149">
        <v>43783</v>
      </c>
      <c r="D706" s="11">
        <f>MAX(D$1:D705)+1</f>
        <v>1359</v>
      </c>
      <c r="E706" s="4" t="s">
        <v>330</v>
      </c>
      <c r="F706" s="4" t="s">
        <v>1180</v>
      </c>
      <c r="G706" s="4" t="s">
        <v>533</v>
      </c>
      <c r="I706" s="135">
        <v>12500</v>
      </c>
      <c r="J706" s="14">
        <f t="shared" si="102"/>
        <v>2892743</v>
      </c>
    </row>
    <row r="707" spans="1:16" s="22" customFormat="1" x14ac:dyDescent="0.3">
      <c r="A707" s="41" t="str">
        <f t="shared" si="105"/>
        <v>PCV01360</v>
      </c>
      <c r="B707" s="41">
        <f t="shared" si="106"/>
        <v>-10400</v>
      </c>
      <c r="C707" s="154">
        <v>43784</v>
      </c>
      <c r="D707" s="131">
        <f>MAX(D$1:D706)+1</f>
        <v>1360</v>
      </c>
      <c r="E707" s="22" t="s">
        <v>29</v>
      </c>
      <c r="F707" s="22" t="s">
        <v>1181</v>
      </c>
      <c r="G707" s="22" t="s">
        <v>475</v>
      </c>
      <c r="H707" s="24"/>
      <c r="I707" s="132">
        <v>10400</v>
      </c>
      <c r="J707" s="21">
        <f t="shared" si="102"/>
        <v>2882343</v>
      </c>
      <c r="K707" s="30"/>
      <c r="L707" s="30"/>
      <c r="M707" s="49"/>
      <c r="N707" s="49"/>
      <c r="O707" s="23"/>
      <c r="P707" s="68"/>
    </row>
    <row r="708" spans="1:16" s="37" customFormat="1" x14ac:dyDescent="0.3">
      <c r="A708" s="41" t="str">
        <f t="shared" si="105"/>
        <v>PCV01361</v>
      </c>
      <c r="B708" s="41">
        <f t="shared" si="106"/>
        <v>-90000</v>
      </c>
      <c r="C708" s="148">
        <v>43784</v>
      </c>
      <c r="D708" s="36">
        <f>MAX(D$1:D707)+1</f>
        <v>1361</v>
      </c>
      <c r="E708" s="37" t="s">
        <v>29</v>
      </c>
      <c r="F708" s="37" t="s">
        <v>1182</v>
      </c>
      <c r="G708" s="37" t="s">
        <v>475</v>
      </c>
      <c r="H708" s="38"/>
      <c r="I708" s="46">
        <v>90000</v>
      </c>
      <c r="J708" s="39">
        <f>J707-I708+H708</f>
        <v>2792343</v>
      </c>
      <c r="K708" s="40"/>
      <c r="L708" s="40"/>
      <c r="M708" s="52"/>
      <c r="N708" s="52"/>
      <c r="O708" s="35"/>
      <c r="P708" s="70"/>
    </row>
    <row r="709" spans="1:16" x14ac:dyDescent="0.3">
      <c r="A709" s="41" t="str">
        <f t="shared" si="105"/>
        <v>PCV01362</v>
      </c>
      <c r="B709" s="41">
        <f t="shared" si="106"/>
        <v>-7100</v>
      </c>
      <c r="C709" s="149">
        <v>43784</v>
      </c>
      <c r="D709" s="11">
        <f>MAX(D$1:D708)+1</f>
        <v>1362</v>
      </c>
      <c r="E709" s="4" t="s">
        <v>29</v>
      </c>
      <c r="F709" s="4" t="s">
        <v>1183</v>
      </c>
      <c r="G709" s="4" t="s">
        <v>475</v>
      </c>
      <c r="I709" s="135">
        <v>7100</v>
      </c>
      <c r="J709" s="14">
        <f>J708-I709+H709</f>
        <v>2785243</v>
      </c>
    </row>
    <row r="710" spans="1:16" x14ac:dyDescent="0.3">
      <c r="A710" s="41" t="str">
        <f t="shared" si="105"/>
        <v>PCV01363</v>
      </c>
      <c r="B710" s="41">
        <f t="shared" si="106"/>
        <v>-135800</v>
      </c>
      <c r="C710" s="149">
        <v>43784</v>
      </c>
      <c r="D710" s="11">
        <f>MAX(D$1:D709)+1</f>
        <v>1363</v>
      </c>
      <c r="E710" s="4" t="s">
        <v>521</v>
      </c>
      <c r="F710" s="4" t="s">
        <v>1184</v>
      </c>
      <c r="G710" s="4" t="s">
        <v>466</v>
      </c>
      <c r="I710" s="135">
        <v>135800</v>
      </c>
      <c r="J710" s="14">
        <f t="shared" ref="J710:J777" si="107">J709-I710+H710</f>
        <v>2649443</v>
      </c>
    </row>
    <row r="711" spans="1:16" x14ac:dyDescent="0.3">
      <c r="A711" s="41" t="str">
        <f t="shared" si="105"/>
        <v>PCV01364</v>
      </c>
      <c r="B711" s="41">
        <f t="shared" si="106"/>
        <v>-3000</v>
      </c>
      <c r="C711" s="149">
        <v>43787</v>
      </c>
      <c r="D711" s="11">
        <f>MAX(D$1:D710)+1</f>
        <v>1364</v>
      </c>
      <c r="E711" s="4" t="s">
        <v>402</v>
      </c>
      <c r="F711" s="4" t="s">
        <v>1187</v>
      </c>
      <c r="G711" s="4" t="s">
        <v>605</v>
      </c>
      <c r="I711" s="135">
        <v>3000</v>
      </c>
      <c r="J711" s="14">
        <f t="shared" si="107"/>
        <v>2646443</v>
      </c>
    </row>
    <row r="712" spans="1:16" x14ac:dyDescent="0.3">
      <c r="A712" s="41" t="str">
        <f t="shared" si="105"/>
        <v>PCV01365</v>
      </c>
      <c r="B712" s="41">
        <f t="shared" si="106"/>
        <v>-270000</v>
      </c>
      <c r="C712" s="149">
        <v>43787</v>
      </c>
      <c r="D712" s="11">
        <f>MAX(D$1:D711)+1</f>
        <v>1365</v>
      </c>
      <c r="E712" s="4" t="s">
        <v>56</v>
      </c>
      <c r="F712" s="4" t="s">
        <v>1188</v>
      </c>
      <c r="G712" s="4" t="s">
        <v>793</v>
      </c>
      <c r="I712" s="135">
        <v>270000</v>
      </c>
      <c r="J712" s="14">
        <f t="shared" si="107"/>
        <v>2376443</v>
      </c>
    </row>
    <row r="713" spans="1:16" x14ac:dyDescent="0.3">
      <c r="A713" s="41" t="str">
        <f t="shared" si="105"/>
        <v>PCV01366</v>
      </c>
      <c r="B713" s="41">
        <f t="shared" si="106"/>
        <v>-180000</v>
      </c>
      <c r="C713" s="149">
        <v>43787</v>
      </c>
      <c r="D713" s="11">
        <f>MAX(D$1:D712)+1</f>
        <v>1366</v>
      </c>
      <c r="E713" s="4" t="s">
        <v>56</v>
      </c>
      <c r="F713" s="4" t="s">
        <v>1189</v>
      </c>
      <c r="G713" s="4" t="s">
        <v>793</v>
      </c>
      <c r="I713" s="135">
        <v>180000</v>
      </c>
      <c r="J713" s="14">
        <f t="shared" si="107"/>
        <v>2196443</v>
      </c>
    </row>
    <row r="714" spans="1:16" x14ac:dyDescent="0.3">
      <c r="A714" s="41" t="str">
        <f t="shared" si="105"/>
        <v>PCV01367</v>
      </c>
      <c r="B714" s="41">
        <f t="shared" si="106"/>
        <v>-72000</v>
      </c>
      <c r="C714" s="149">
        <v>43787</v>
      </c>
      <c r="D714" s="11">
        <f>MAX(D$1:D713)+1</f>
        <v>1367</v>
      </c>
      <c r="E714" s="4" t="s">
        <v>56</v>
      </c>
      <c r="F714" s="4" t="s">
        <v>1190</v>
      </c>
      <c r="G714" s="4" t="s">
        <v>793</v>
      </c>
      <c r="I714" s="135">
        <v>72000</v>
      </c>
      <c r="J714" s="14">
        <f t="shared" si="107"/>
        <v>2124443</v>
      </c>
    </row>
    <row r="715" spans="1:16" x14ac:dyDescent="0.3">
      <c r="A715" s="41" t="str">
        <f t="shared" si="105"/>
        <v>PCV01368</v>
      </c>
      <c r="B715" s="41">
        <f t="shared" si="106"/>
        <v>-261700</v>
      </c>
      <c r="C715" s="149">
        <v>43787</v>
      </c>
      <c r="D715" s="11">
        <f>MAX(D$1:D714)+1</f>
        <v>1368</v>
      </c>
      <c r="E715" s="4" t="s">
        <v>127</v>
      </c>
      <c r="F715" s="4" t="s">
        <v>1191</v>
      </c>
      <c r="G715" s="4" t="s">
        <v>466</v>
      </c>
      <c r="I715" s="17">
        <v>261700</v>
      </c>
      <c r="J715" s="14">
        <f t="shared" si="107"/>
        <v>1862743</v>
      </c>
    </row>
    <row r="716" spans="1:16" x14ac:dyDescent="0.3">
      <c r="A716" s="41" t="str">
        <f t="shared" si="105"/>
        <v>PCV01369</v>
      </c>
      <c r="B716" s="41">
        <f t="shared" si="106"/>
        <v>-8000</v>
      </c>
      <c r="C716" s="149">
        <v>43788</v>
      </c>
      <c r="D716" s="11">
        <f>MAX(D$1:D715)+1</f>
        <v>1369</v>
      </c>
      <c r="E716" s="4" t="s">
        <v>26</v>
      </c>
      <c r="F716" s="4" t="s">
        <v>1206</v>
      </c>
      <c r="G716" s="4" t="s">
        <v>611</v>
      </c>
      <c r="I716" s="17">
        <v>8000</v>
      </c>
      <c r="J716" s="14">
        <f t="shared" si="107"/>
        <v>1854743</v>
      </c>
    </row>
    <row r="717" spans="1:16" x14ac:dyDescent="0.3">
      <c r="A717" s="41" t="str">
        <f t="shared" ref="A717:A777" si="108">IF(D717="","","PCV0"&amp;D717)</f>
        <v>PCV01370</v>
      </c>
      <c r="B717" s="41">
        <f t="shared" ref="B717:B777" si="109">IF(D717="","",H717-I717)</f>
        <v>-46000</v>
      </c>
      <c r="C717" s="149">
        <v>43790</v>
      </c>
      <c r="D717" s="11">
        <f>MAX(D$1:D716)+1</f>
        <v>1370</v>
      </c>
      <c r="E717" s="4" t="s">
        <v>26</v>
      </c>
      <c r="F717" s="4" t="s">
        <v>1192</v>
      </c>
      <c r="G717" s="4" t="s">
        <v>489</v>
      </c>
      <c r="I717" s="17">
        <v>46000</v>
      </c>
      <c r="J717" s="14">
        <f t="shared" si="107"/>
        <v>1808743</v>
      </c>
    </row>
    <row r="718" spans="1:16" x14ac:dyDescent="0.3">
      <c r="A718" s="41" t="str">
        <f t="shared" si="108"/>
        <v>PCV01371</v>
      </c>
      <c r="B718" s="41">
        <f t="shared" si="109"/>
        <v>-31000</v>
      </c>
      <c r="C718" s="149">
        <v>43790</v>
      </c>
      <c r="D718" s="11">
        <f>MAX(D$1:D717)+1</f>
        <v>1371</v>
      </c>
      <c r="E718" s="4" t="s">
        <v>127</v>
      </c>
      <c r="F718" s="4" t="s">
        <v>1193</v>
      </c>
      <c r="G718" s="4" t="s">
        <v>466</v>
      </c>
      <c r="I718" s="17">
        <v>31000</v>
      </c>
      <c r="J718" s="14">
        <f t="shared" si="107"/>
        <v>1777743</v>
      </c>
    </row>
    <row r="719" spans="1:16" x14ac:dyDescent="0.3">
      <c r="A719" s="41" t="str">
        <f t="shared" si="108"/>
        <v/>
      </c>
      <c r="B719" s="41" t="str">
        <f t="shared" si="109"/>
        <v/>
      </c>
      <c r="C719" s="149">
        <v>43790</v>
      </c>
      <c r="F719" s="4" t="s">
        <v>1197</v>
      </c>
      <c r="G719" s="4" t="s">
        <v>466</v>
      </c>
      <c r="H719" s="16">
        <v>34760</v>
      </c>
      <c r="J719" s="14">
        <f t="shared" si="107"/>
        <v>1812503</v>
      </c>
    </row>
    <row r="720" spans="1:16" x14ac:dyDescent="0.3">
      <c r="A720" s="41" t="str">
        <f t="shared" si="108"/>
        <v/>
      </c>
      <c r="B720" s="41" t="str">
        <f t="shared" si="109"/>
        <v/>
      </c>
      <c r="C720" s="149">
        <v>43790</v>
      </c>
      <c r="E720" s="4" t="s">
        <v>150</v>
      </c>
      <c r="F720" s="4" t="s">
        <v>1198</v>
      </c>
      <c r="G720" s="4" t="s">
        <v>466</v>
      </c>
      <c r="H720" s="16">
        <v>16500</v>
      </c>
      <c r="J720" s="14">
        <f t="shared" si="107"/>
        <v>1829003</v>
      </c>
    </row>
    <row r="721" spans="1:11" x14ac:dyDescent="0.3">
      <c r="A721" s="41" t="str">
        <f t="shared" si="108"/>
        <v>PCV01372</v>
      </c>
      <c r="B721" s="41">
        <f t="shared" si="109"/>
        <v>-33600</v>
      </c>
      <c r="C721" s="149">
        <v>43790</v>
      </c>
      <c r="D721" s="11">
        <f>MAX(D$1:D718)+1</f>
        <v>1372</v>
      </c>
      <c r="E721" s="4" t="s">
        <v>1195</v>
      </c>
      <c r="F721" s="4" t="s">
        <v>1196</v>
      </c>
      <c r="G721" s="4" t="s">
        <v>466</v>
      </c>
      <c r="I721" s="17">
        <v>33600</v>
      </c>
      <c r="J721" s="14">
        <f t="shared" si="107"/>
        <v>1795403</v>
      </c>
    </row>
    <row r="722" spans="1:11" x14ac:dyDescent="0.3">
      <c r="A722" s="41" t="str">
        <f t="shared" si="108"/>
        <v>PCV01373</v>
      </c>
      <c r="B722" s="41">
        <f t="shared" si="109"/>
        <v>-6000</v>
      </c>
      <c r="C722" s="149">
        <v>43790</v>
      </c>
      <c r="D722" s="11">
        <f>MAX(D$1:D721)+1</f>
        <v>1373</v>
      </c>
      <c r="E722" s="4" t="s">
        <v>386</v>
      </c>
      <c r="F722" s="4" t="s">
        <v>1199</v>
      </c>
      <c r="G722" s="4" t="s">
        <v>533</v>
      </c>
      <c r="I722" s="17">
        <v>6000</v>
      </c>
      <c r="J722" s="14">
        <f t="shared" si="107"/>
        <v>1789403</v>
      </c>
    </row>
    <row r="723" spans="1:11" x14ac:dyDescent="0.3">
      <c r="A723" s="41" t="str">
        <f t="shared" si="108"/>
        <v>PCV01374</v>
      </c>
      <c r="B723" s="41">
        <f t="shared" si="109"/>
        <v>-360000</v>
      </c>
      <c r="C723" s="149">
        <v>43791</v>
      </c>
      <c r="D723" s="11">
        <f>MAX(D$1:D722)+1</f>
        <v>1374</v>
      </c>
      <c r="E723" s="4" t="s">
        <v>515</v>
      </c>
      <c r="F723" s="4" t="s">
        <v>1243</v>
      </c>
      <c r="G723" s="4" t="s">
        <v>517</v>
      </c>
      <c r="I723" s="17">
        <v>360000</v>
      </c>
      <c r="J723" s="14">
        <f t="shared" si="107"/>
        <v>1429403</v>
      </c>
    </row>
    <row r="724" spans="1:11" x14ac:dyDescent="0.3">
      <c r="A724" s="41" t="str">
        <f t="shared" si="108"/>
        <v>PCV01375</v>
      </c>
      <c r="B724" s="41">
        <f t="shared" si="109"/>
        <v>-42200</v>
      </c>
      <c r="C724" s="149">
        <v>43791</v>
      </c>
      <c r="D724" s="11">
        <f>MAX(D$1:D723)+1</f>
        <v>1375</v>
      </c>
      <c r="E724" s="4" t="s">
        <v>29</v>
      </c>
      <c r="F724" s="4" t="s">
        <v>1200</v>
      </c>
      <c r="G724" s="37" t="s">
        <v>529</v>
      </c>
      <c r="I724" s="17">
        <v>42200</v>
      </c>
      <c r="J724" s="14">
        <f t="shared" si="107"/>
        <v>1387203</v>
      </c>
    </row>
    <row r="725" spans="1:11" x14ac:dyDescent="0.3">
      <c r="A725" s="41" t="str">
        <f t="shared" si="108"/>
        <v>PCV01376</v>
      </c>
      <c r="B725" s="41">
        <f t="shared" si="109"/>
        <v>-10000</v>
      </c>
      <c r="C725" s="149">
        <v>43794</v>
      </c>
      <c r="D725" s="11">
        <f>MAX(D$1:D724)+1</f>
        <v>1376</v>
      </c>
      <c r="E725" s="4" t="s">
        <v>66</v>
      </c>
      <c r="F725" s="4" t="s">
        <v>1201</v>
      </c>
      <c r="G725" s="4" t="s">
        <v>547</v>
      </c>
      <c r="I725" s="17">
        <v>10000</v>
      </c>
      <c r="J725" s="14">
        <f t="shared" si="107"/>
        <v>1377203</v>
      </c>
    </row>
    <row r="726" spans="1:11" x14ac:dyDescent="0.3">
      <c r="A726" s="41" t="str">
        <f t="shared" si="108"/>
        <v>PCV01377</v>
      </c>
      <c r="B726" s="41">
        <f t="shared" si="109"/>
        <v>-18000</v>
      </c>
      <c r="C726" s="149">
        <v>43795</v>
      </c>
      <c r="D726" s="11">
        <f>MAX(D$1:D725)+1</f>
        <v>1377</v>
      </c>
      <c r="E726" s="4" t="s">
        <v>601</v>
      </c>
      <c r="F726" s="4" t="s">
        <v>1202</v>
      </c>
      <c r="G726" s="4" t="s">
        <v>536</v>
      </c>
      <c r="I726" s="17">
        <v>18000</v>
      </c>
      <c r="J726" s="14">
        <f t="shared" si="107"/>
        <v>1359203</v>
      </c>
    </row>
    <row r="727" spans="1:11" x14ac:dyDescent="0.3">
      <c r="A727" s="41" t="str">
        <f t="shared" si="108"/>
        <v>PCV01378</v>
      </c>
      <c r="B727" s="41">
        <f t="shared" si="109"/>
        <v>-4000</v>
      </c>
      <c r="C727" s="149">
        <v>43795</v>
      </c>
      <c r="D727" s="11">
        <f>MAX(D$1:D726)+1</f>
        <v>1378</v>
      </c>
      <c r="E727" s="4" t="s">
        <v>26</v>
      </c>
      <c r="F727" s="4" t="s">
        <v>1203</v>
      </c>
      <c r="G727" s="4" t="s">
        <v>475</v>
      </c>
      <c r="I727" s="17">
        <v>4000</v>
      </c>
      <c r="J727" s="14">
        <f t="shared" si="107"/>
        <v>1355203</v>
      </c>
    </row>
    <row r="728" spans="1:11" x14ac:dyDescent="0.3">
      <c r="A728" s="41" t="str">
        <f t="shared" si="108"/>
        <v>PCV01379</v>
      </c>
      <c r="B728" s="41">
        <f t="shared" si="109"/>
        <v>-380000</v>
      </c>
      <c r="C728" s="149">
        <v>43796</v>
      </c>
      <c r="D728" s="11">
        <f>MAX(D$1:D727)+1</f>
        <v>1379</v>
      </c>
      <c r="E728" s="4" t="s">
        <v>56</v>
      </c>
      <c r="F728" s="4" t="s">
        <v>1204</v>
      </c>
      <c r="G728" s="4" t="s">
        <v>793</v>
      </c>
      <c r="I728" s="17">
        <v>380000</v>
      </c>
      <c r="J728" s="14">
        <f t="shared" si="107"/>
        <v>975203</v>
      </c>
    </row>
    <row r="729" spans="1:11" x14ac:dyDescent="0.3">
      <c r="A729" s="41" t="str">
        <f t="shared" si="108"/>
        <v>PCV01380</v>
      </c>
      <c r="B729" s="41">
        <f t="shared" si="109"/>
        <v>-25000</v>
      </c>
      <c r="C729" s="149">
        <v>43796</v>
      </c>
      <c r="D729" s="11">
        <f>MAX(D$1:D728)+1</f>
        <v>1380</v>
      </c>
      <c r="E729" s="4" t="s">
        <v>386</v>
      </c>
      <c r="F729" s="4" t="s">
        <v>1205</v>
      </c>
      <c r="G729" s="4" t="s">
        <v>475</v>
      </c>
      <c r="I729" s="17">
        <v>25000</v>
      </c>
      <c r="J729" s="14">
        <f t="shared" si="107"/>
        <v>950203</v>
      </c>
    </row>
    <row r="730" spans="1:11" x14ac:dyDescent="0.3">
      <c r="A730" s="41" t="str">
        <f t="shared" si="108"/>
        <v>PCV01381</v>
      </c>
      <c r="B730" s="41">
        <f t="shared" si="109"/>
        <v>-120000</v>
      </c>
      <c r="C730" s="149">
        <v>43796</v>
      </c>
      <c r="D730" s="11">
        <f>MAX(D$1:D729)+1</f>
        <v>1381</v>
      </c>
      <c r="E730" s="4" t="s">
        <v>180</v>
      </c>
      <c r="F730" s="4" t="s">
        <v>1207</v>
      </c>
      <c r="G730" s="4" t="s">
        <v>489</v>
      </c>
      <c r="I730" s="17">
        <v>120000</v>
      </c>
      <c r="J730" s="14">
        <f t="shared" si="107"/>
        <v>830203</v>
      </c>
    </row>
    <row r="731" spans="1:11" x14ac:dyDescent="0.3">
      <c r="A731" s="41" t="str">
        <f t="shared" si="108"/>
        <v>PCV01382</v>
      </c>
      <c r="B731" s="41">
        <f t="shared" si="109"/>
        <v>-48600</v>
      </c>
      <c r="C731" s="149">
        <v>43798</v>
      </c>
      <c r="D731" s="11">
        <f>MAX(D$1:D730)+1</f>
        <v>1382</v>
      </c>
      <c r="E731" s="4" t="s">
        <v>601</v>
      </c>
      <c r="F731" s="4" t="s">
        <v>1208</v>
      </c>
      <c r="G731" s="4" t="s">
        <v>489</v>
      </c>
      <c r="I731" s="17">
        <v>48600</v>
      </c>
      <c r="J731" s="14">
        <f t="shared" si="107"/>
        <v>781603</v>
      </c>
    </row>
    <row r="732" spans="1:11" x14ac:dyDescent="0.3">
      <c r="A732" s="41" t="str">
        <f t="shared" si="108"/>
        <v>PCV01383</v>
      </c>
      <c r="B732" s="41">
        <f t="shared" si="109"/>
        <v>-43000</v>
      </c>
      <c r="C732" s="149">
        <v>43798</v>
      </c>
      <c r="D732" s="11">
        <f>MAX(D$1:D731)+1</f>
        <v>1383</v>
      </c>
      <c r="E732" s="4" t="s">
        <v>92</v>
      </c>
      <c r="F732" s="4" t="s">
        <v>1209</v>
      </c>
      <c r="G732" s="4" t="s">
        <v>466</v>
      </c>
      <c r="I732" s="17">
        <v>43000</v>
      </c>
      <c r="J732" s="14">
        <f t="shared" si="107"/>
        <v>738603</v>
      </c>
      <c r="K732" s="34">
        <f>777603-J732</f>
        <v>39000</v>
      </c>
    </row>
    <row r="733" spans="1:11" x14ac:dyDescent="0.3">
      <c r="A733" s="41" t="str">
        <f t="shared" si="108"/>
        <v>PCV01384</v>
      </c>
      <c r="B733" s="41">
        <f t="shared" si="109"/>
        <v>-24000</v>
      </c>
      <c r="C733" s="149">
        <v>43801</v>
      </c>
      <c r="D733" s="11">
        <f>MAX(D$1:D732)+1</f>
        <v>1384</v>
      </c>
      <c r="E733" s="4" t="s">
        <v>180</v>
      </c>
      <c r="F733" s="4" t="s">
        <v>1211</v>
      </c>
      <c r="G733" s="4" t="s">
        <v>524</v>
      </c>
      <c r="I733" s="135">
        <v>24000</v>
      </c>
      <c r="J733" s="14">
        <f t="shared" si="107"/>
        <v>714603</v>
      </c>
    </row>
    <row r="734" spans="1:11" x14ac:dyDescent="0.3">
      <c r="A734" s="41" t="str">
        <f t="shared" si="108"/>
        <v>PCV01385</v>
      </c>
      <c r="B734" s="41">
        <f t="shared" si="109"/>
        <v>-40000</v>
      </c>
      <c r="C734" s="149">
        <v>43801</v>
      </c>
      <c r="D734" s="11">
        <f>MAX(D$1:D733)+1</f>
        <v>1385</v>
      </c>
      <c r="E734" s="4" t="s">
        <v>26</v>
      </c>
      <c r="F734" s="4" t="s">
        <v>1212</v>
      </c>
      <c r="G734" s="4" t="s">
        <v>489</v>
      </c>
      <c r="I734" s="135">
        <v>40000</v>
      </c>
      <c r="J734" s="14">
        <f t="shared" si="107"/>
        <v>674603</v>
      </c>
    </row>
    <row r="735" spans="1:11" x14ac:dyDescent="0.3">
      <c r="A735" s="41" t="str">
        <f t="shared" si="108"/>
        <v>PCV01386</v>
      </c>
      <c r="B735" s="41">
        <f t="shared" si="109"/>
        <v>-14300</v>
      </c>
      <c r="C735" s="149">
        <v>43802</v>
      </c>
      <c r="D735" s="11">
        <f>MAX(D$1:D734)+1</f>
        <v>1386</v>
      </c>
      <c r="E735" s="4" t="s">
        <v>538</v>
      </c>
      <c r="F735" s="4" t="s">
        <v>1213</v>
      </c>
      <c r="G735" s="4" t="s">
        <v>475</v>
      </c>
      <c r="I735" s="135">
        <v>14300</v>
      </c>
      <c r="J735" s="14">
        <f t="shared" si="107"/>
        <v>660303</v>
      </c>
    </row>
    <row r="736" spans="1:11" x14ac:dyDescent="0.3">
      <c r="A736" s="41" t="str">
        <f t="shared" si="108"/>
        <v>PCV01387</v>
      </c>
      <c r="B736" s="41">
        <f t="shared" si="109"/>
        <v>-278050</v>
      </c>
      <c r="C736" s="149">
        <v>43802</v>
      </c>
      <c r="D736" s="11">
        <f>MAX(D$1:D735)+1</f>
        <v>1387</v>
      </c>
      <c r="E736" s="4" t="s">
        <v>92</v>
      </c>
      <c r="F736" s="4" t="s">
        <v>1214</v>
      </c>
      <c r="G736" s="4" t="s">
        <v>466</v>
      </c>
      <c r="I736" s="135">
        <v>278050</v>
      </c>
      <c r="J736" s="14">
        <f t="shared" si="107"/>
        <v>382253</v>
      </c>
    </row>
    <row r="737" spans="1:10" x14ac:dyDescent="0.3">
      <c r="A737" s="41" t="str">
        <f t="shared" si="108"/>
        <v/>
      </c>
      <c r="B737" s="41" t="str">
        <f t="shared" si="109"/>
        <v/>
      </c>
      <c r="C737" s="149">
        <v>43802</v>
      </c>
      <c r="F737" s="4" t="s">
        <v>1215</v>
      </c>
      <c r="G737" s="4" t="s">
        <v>466</v>
      </c>
      <c r="H737" s="16">
        <v>9160</v>
      </c>
      <c r="J737" s="14">
        <f t="shared" si="107"/>
        <v>391413</v>
      </c>
    </row>
    <row r="738" spans="1:10" x14ac:dyDescent="0.3">
      <c r="A738" s="41" t="str">
        <f t="shared" si="108"/>
        <v/>
      </c>
      <c r="B738" s="41" t="str">
        <f t="shared" si="109"/>
        <v/>
      </c>
      <c r="C738" s="149">
        <v>43804</v>
      </c>
      <c r="E738" s="4" t="s">
        <v>150</v>
      </c>
      <c r="F738" s="4" t="s">
        <v>1217</v>
      </c>
      <c r="G738" s="4" t="s">
        <v>466</v>
      </c>
      <c r="H738" s="136">
        <v>379500</v>
      </c>
      <c r="J738" s="14">
        <f t="shared" si="107"/>
        <v>770913</v>
      </c>
    </row>
    <row r="739" spans="1:10" x14ac:dyDescent="0.3">
      <c r="A739" s="41" t="str">
        <f t="shared" si="108"/>
        <v>PCV01388</v>
      </c>
      <c r="B739" s="41">
        <f t="shared" si="109"/>
        <v>-326000</v>
      </c>
      <c r="C739" s="149">
        <v>43804</v>
      </c>
      <c r="D739" s="11">
        <f>MAX(D$1:D736)+1</f>
        <v>1388</v>
      </c>
      <c r="E739" s="4" t="s">
        <v>56</v>
      </c>
      <c r="F739" s="4" t="s">
        <v>1216</v>
      </c>
      <c r="G739" s="4" t="s">
        <v>793</v>
      </c>
      <c r="I739" s="135">
        <v>326000</v>
      </c>
      <c r="J739" s="14">
        <f t="shared" si="107"/>
        <v>444913</v>
      </c>
    </row>
    <row r="740" spans="1:10" x14ac:dyDescent="0.3">
      <c r="A740" s="41" t="str">
        <f t="shared" si="108"/>
        <v>PCV01389</v>
      </c>
      <c r="B740" s="41">
        <f t="shared" si="109"/>
        <v>-30000</v>
      </c>
      <c r="C740" s="149">
        <v>43804</v>
      </c>
      <c r="D740" s="11">
        <f>MAX(D$1:D739)+1</f>
        <v>1389</v>
      </c>
      <c r="E740" s="4" t="s">
        <v>26</v>
      </c>
      <c r="F740" s="4" t="s">
        <v>1218</v>
      </c>
      <c r="G740" s="4" t="s">
        <v>891</v>
      </c>
      <c r="I740" s="135">
        <v>30000</v>
      </c>
      <c r="J740" s="14">
        <f t="shared" si="107"/>
        <v>414913</v>
      </c>
    </row>
    <row r="741" spans="1:10" x14ac:dyDescent="0.3">
      <c r="A741" s="41" t="str">
        <f t="shared" si="108"/>
        <v>PCV01390</v>
      </c>
      <c r="B741" s="41">
        <f t="shared" si="109"/>
        <v>-30000</v>
      </c>
      <c r="C741" s="149">
        <v>43804</v>
      </c>
      <c r="D741" s="11">
        <f>MAX(D$1:D740)+1</f>
        <v>1390</v>
      </c>
      <c r="E741" s="4" t="s">
        <v>26</v>
      </c>
      <c r="F741" s="4" t="s">
        <v>1219</v>
      </c>
      <c r="G741" s="4" t="s">
        <v>533</v>
      </c>
      <c r="I741" s="135">
        <v>30000</v>
      </c>
      <c r="J741" s="14">
        <f t="shared" si="107"/>
        <v>384913</v>
      </c>
    </row>
    <row r="742" spans="1:10" x14ac:dyDescent="0.3">
      <c r="A742" s="41" t="str">
        <f t="shared" si="108"/>
        <v>PCV01391</v>
      </c>
      <c r="B742" s="41">
        <f t="shared" si="109"/>
        <v>-20000</v>
      </c>
      <c r="C742" s="149">
        <v>43804</v>
      </c>
      <c r="D742" s="11">
        <f>MAX(D$1:D741)+1</f>
        <v>1391</v>
      </c>
      <c r="E742" s="4" t="s">
        <v>26</v>
      </c>
      <c r="F742" s="4" t="s">
        <v>1220</v>
      </c>
      <c r="G742" t="s">
        <v>929</v>
      </c>
      <c r="I742" s="135">
        <v>20000</v>
      </c>
      <c r="J742" s="14">
        <f t="shared" si="107"/>
        <v>364913</v>
      </c>
    </row>
    <row r="743" spans="1:10" x14ac:dyDescent="0.3">
      <c r="A743" s="41" t="str">
        <f t="shared" si="108"/>
        <v>PCV01392</v>
      </c>
      <c r="B743" s="41">
        <f t="shared" si="109"/>
        <v>-41000</v>
      </c>
      <c r="C743" s="149">
        <v>43804</v>
      </c>
      <c r="D743" s="11">
        <f>MAX(D$1:D742)+1</f>
        <v>1392</v>
      </c>
      <c r="E743" s="4" t="s">
        <v>92</v>
      </c>
      <c r="F743" s="4" t="s">
        <v>1196</v>
      </c>
      <c r="G743" s="4" t="s">
        <v>466</v>
      </c>
      <c r="I743" s="135">
        <v>41000</v>
      </c>
      <c r="J743" s="14">
        <f t="shared" si="107"/>
        <v>323913</v>
      </c>
    </row>
    <row r="744" spans="1:10" x14ac:dyDescent="0.3">
      <c r="A744" s="41" t="str">
        <f t="shared" si="108"/>
        <v>PCV01393</v>
      </c>
      <c r="B744" s="41">
        <f t="shared" si="109"/>
        <v>-56800</v>
      </c>
      <c r="C744" s="149">
        <v>43805</v>
      </c>
      <c r="D744" s="11">
        <f>MAX(D$1:D743)+1</f>
        <v>1393</v>
      </c>
      <c r="E744" s="4" t="s">
        <v>478</v>
      </c>
      <c r="F744" s="4" t="s">
        <v>1221</v>
      </c>
      <c r="G744" s="4" t="s">
        <v>481</v>
      </c>
      <c r="I744" s="135">
        <v>56800</v>
      </c>
      <c r="J744" s="14">
        <f t="shared" si="107"/>
        <v>267113</v>
      </c>
    </row>
    <row r="745" spans="1:10" x14ac:dyDescent="0.3">
      <c r="A745" s="41" t="str">
        <f t="shared" si="108"/>
        <v/>
      </c>
      <c r="B745" s="41" t="str">
        <f t="shared" si="109"/>
        <v/>
      </c>
      <c r="C745" s="149">
        <v>43805</v>
      </c>
      <c r="E745" s="4" t="s">
        <v>366</v>
      </c>
      <c r="F745" s="4" t="s">
        <v>1222</v>
      </c>
      <c r="G745" s="4" t="s">
        <v>647</v>
      </c>
      <c r="H745" s="136">
        <v>1568000</v>
      </c>
      <c r="J745" s="14">
        <f t="shared" si="107"/>
        <v>1835113</v>
      </c>
    </row>
    <row r="746" spans="1:10" x14ac:dyDescent="0.3">
      <c r="A746" s="41" t="str">
        <f t="shared" si="108"/>
        <v>PCV01394</v>
      </c>
      <c r="B746" s="41">
        <f t="shared" si="109"/>
        <v>-49500</v>
      </c>
      <c r="C746" s="149">
        <v>43808</v>
      </c>
      <c r="D746" s="11">
        <f>MAX(D$1:D744)+1</f>
        <v>1394</v>
      </c>
      <c r="E746" s="4" t="s">
        <v>180</v>
      </c>
      <c r="F746" s="4" t="s">
        <v>1223</v>
      </c>
      <c r="G746" s="4" t="s">
        <v>524</v>
      </c>
      <c r="I746" s="135">
        <v>49500</v>
      </c>
      <c r="J746" s="14">
        <f t="shared" si="107"/>
        <v>1785613</v>
      </c>
    </row>
    <row r="747" spans="1:10" x14ac:dyDescent="0.3">
      <c r="A747" s="41" t="str">
        <f t="shared" si="108"/>
        <v/>
      </c>
      <c r="B747" s="41" t="str">
        <f t="shared" si="109"/>
        <v/>
      </c>
      <c r="C747" s="149">
        <v>43808</v>
      </c>
      <c r="F747" s="4" t="s">
        <v>1224</v>
      </c>
      <c r="G747" s="4" t="s">
        <v>647</v>
      </c>
      <c r="H747" s="136">
        <v>1200000</v>
      </c>
      <c r="J747" s="14">
        <f t="shared" si="107"/>
        <v>2985613</v>
      </c>
    </row>
    <row r="748" spans="1:10" x14ac:dyDescent="0.3">
      <c r="A748" s="41" t="str">
        <f t="shared" si="108"/>
        <v>PCV01395</v>
      </c>
      <c r="B748" s="41">
        <f t="shared" si="109"/>
        <v>-4000</v>
      </c>
      <c r="C748" s="149">
        <v>43809</v>
      </c>
      <c r="D748" s="11">
        <f>MAX(D$1:D746)+1</f>
        <v>1395</v>
      </c>
      <c r="E748" s="4" t="s">
        <v>29</v>
      </c>
      <c r="F748" s="4" t="s">
        <v>1225</v>
      </c>
      <c r="G748" s="4" t="s">
        <v>529</v>
      </c>
      <c r="I748" s="135">
        <v>4000</v>
      </c>
      <c r="J748" s="14">
        <f t="shared" si="107"/>
        <v>2981613</v>
      </c>
    </row>
    <row r="749" spans="1:10" x14ac:dyDescent="0.3">
      <c r="A749" s="41" t="str">
        <f t="shared" si="108"/>
        <v>PCV01396</v>
      </c>
      <c r="B749" s="41">
        <f t="shared" si="109"/>
        <v>-7000</v>
      </c>
      <c r="C749" s="149">
        <v>43809</v>
      </c>
      <c r="D749" s="11">
        <f>MAX(D$1:D748)+1</f>
        <v>1396</v>
      </c>
      <c r="E749" s="4" t="s">
        <v>26</v>
      </c>
      <c r="F749" s="4" t="s">
        <v>1226</v>
      </c>
      <c r="G749" s="4" t="s">
        <v>524</v>
      </c>
      <c r="I749" s="135">
        <v>7000</v>
      </c>
      <c r="J749" s="14">
        <f t="shared" si="107"/>
        <v>2974613</v>
      </c>
    </row>
    <row r="750" spans="1:10" x14ac:dyDescent="0.3">
      <c r="A750" s="41" t="str">
        <f t="shared" si="108"/>
        <v>PCV01397</v>
      </c>
      <c r="B750" s="41">
        <f t="shared" si="109"/>
        <v>-15280</v>
      </c>
      <c r="C750" s="149">
        <v>43810</v>
      </c>
      <c r="D750" s="11">
        <f>MAX(D$1:D749)+1</f>
        <v>1397</v>
      </c>
      <c r="E750" s="4" t="s">
        <v>538</v>
      </c>
      <c r="F750" s="4" t="s">
        <v>1232</v>
      </c>
      <c r="G750" s="4" t="s">
        <v>475</v>
      </c>
      <c r="I750" s="135">
        <v>15280</v>
      </c>
      <c r="J750" s="14">
        <f t="shared" si="107"/>
        <v>2959333</v>
      </c>
    </row>
    <row r="751" spans="1:10" x14ac:dyDescent="0.3">
      <c r="A751" s="41" t="str">
        <f t="shared" si="108"/>
        <v>PCV01398</v>
      </c>
      <c r="B751" s="41">
        <f t="shared" si="109"/>
        <v>-280200</v>
      </c>
      <c r="C751" s="149">
        <v>43811</v>
      </c>
      <c r="D751" s="11">
        <f>MAX(D$1:D750)+1</f>
        <v>1398</v>
      </c>
      <c r="E751" s="4" t="s">
        <v>127</v>
      </c>
      <c r="F751" s="4" t="s">
        <v>1231</v>
      </c>
      <c r="G751" s="4" t="s">
        <v>466</v>
      </c>
      <c r="I751" s="135">
        <v>280200</v>
      </c>
      <c r="J751" s="14">
        <f t="shared" si="107"/>
        <v>2679133</v>
      </c>
    </row>
    <row r="752" spans="1:10" x14ac:dyDescent="0.3">
      <c r="A752" s="41" t="str">
        <f t="shared" si="108"/>
        <v>PCV01399</v>
      </c>
      <c r="B752" s="41">
        <f t="shared" si="109"/>
        <v>-10000</v>
      </c>
      <c r="C752" s="149">
        <v>43811</v>
      </c>
      <c r="D752" s="11">
        <f>MAX(D$1:D751)+1</f>
        <v>1399</v>
      </c>
      <c r="E752" s="4" t="s">
        <v>330</v>
      </c>
      <c r="F752" s="4" t="s">
        <v>1230</v>
      </c>
      <c r="G752" s="4" t="s">
        <v>466</v>
      </c>
      <c r="I752" s="135">
        <v>10000</v>
      </c>
      <c r="J752" s="14">
        <f t="shared" si="107"/>
        <v>2669133</v>
      </c>
    </row>
    <row r="753" spans="1:10" x14ac:dyDescent="0.3">
      <c r="A753" s="41" t="str">
        <f t="shared" si="108"/>
        <v>PCV01400</v>
      </c>
      <c r="B753" s="41">
        <f t="shared" si="109"/>
        <v>-60000</v>
      </c>
      <c r="C753" s="149">
        <v>43811</v>
      </c>
      <c r="D753" s="11">
        <f>MAX(D$1:D752)+1</f>
        <v>1400</v>
      </c>
      <c r="E753" s="4" t="s">
        <v>538</v>
      </c>
      <c r="F753" s="4" t="s">
        <v>1229</v>
      </c>
      <c r="G753" s="4" t="s">
        <v>475</v>
      </c>
      <c r="I753" s="135">
        <v>60000</v>
      </c>
      <c r="J753" s="14">
        <f t="shared" si="107"/>
        <v>2609133</v>
      </c>
    </row>
    <row r="754" spans="1:10" x14ac:dyDescent="0.3">
      <c r="A754" s="41" t="str">
        <f t="shared" si="108"/>
        <v>PCV01401</v>
      </c>
      <c r="B754" s="41">
        <f t="shared" si="109"/>
        <v>-12750</v>
      </c>
      <c r="C754" s="149">
        <v>43812</v>
      </c>
      <c r="D754" s="11">
        <f>MAX(D$1:D753)+1</f>
        <v>1401</v>
      </c>
      <c r="E754" s="4" t="s">
        <v>386</v>
      </c>
      <c r="F754" s="4" t="s">
        <v>1228</v>
      </c>
      <c r="G754" s="4" t="s">
        <v>524</v>
      </c>
      <c r="I754" s="135">
        <v>12750</v>
      </c>
      <c r="J754" s="14">
        <f t="shared" si="107"/>
        <v>2596383</v>
      </c>
    </row>
    <row r="755" spans="1:10" x14ac:dyDescent="0.3">
      <c r="A755" s="41" t="str">
        <f t="shared" si="108"/>
        <v>PCV01402</v>
      </c>
      <c r="B755" s="41">
        <f t="shared" si="109"/>
        <v>-3500</v>
      </c>
      <c r="C755" s="149">
        <v>43812</v>
      </c>
      <c r="D755" s="11">
        <f>MAX(D$1:D754)+1</f>
        <v>1402</v>
      </c>
      <c r="E755" s="4" t="s">
        <v>66</v>
      </c>
      <c r="F755" s="4" t="s">
        <v>1227</v>
      </c>
      <c r="G755" s="4" t="s">
        <v>603</v>
      </c>
      <c r="I755" s="135">
        <v>3500</v>
      </c>
      <c r="J755" s="14">
        <f t="shared" si="107"/>
        <v>2592883</v>
      </c>
    </row>
    <row r="756" spans="1:10" x14ac:dyDescent="0.3">
      <c r="A756" s="41" t="str">
        <f t="shared" si="108"/>
        <v>PCV01403</v>
      </c>
      <c r="B756" s="41">
        <f t="shared" si="109"/>
        <v>-16000</v>
      </c>
      <c r="C756" s="149">
        <v>43812</v>
      </c>
      <c r="D756" s="11">
        <f>MAX(D$1:D755)+1</f>
        <v>1403</v>
      </c>
      <c r="E756" s="4" t="s">
        <v>521</v>
      </c>
      <c r="F756" s="4" t="s">
        <v>1233</v>
      </c>
      <c r="G756" s="4" t="s">
        <v>524</v>
      </c>
      <c r="I756" s="135">
        <v>16000</v>
      </c>
      <c r="J756" s="14">
        <f t="shared" si="107"/>
        <v>2576883</v>
      </c>
    </row>
    <row r="757" spans="1:10" x14ac:dyDescent="0.3">
      <c r="A757" s="41" t="str">
        <f t="shared" si="108"/>
        <v>PCV01404</v>
      </c>
      <c r="B757" s="41">
        <f t="shared" si="109"/>
        <v>-80000</v>
      </c>
      <c r="C757" s="149">
        <v>43812</v>
      </c>
      <c r="D757" s="11">
        <f>MAX(D$1:D756)+1</f>
        <v>1404</v>
      </c>
      <c r="E757" s="4" t="s">
        <v>66</v>
      </c>
      <c r="F757" s="4" t="s">
        <v>1234</v>
      </c>
      <c r="G757" s="4" t="s">
        <v>891</v>
      </c>
      <c r="I757" s="135">
        <v>80000</v>
      </c>
      <c r="J757" s="14">
        <f t="shared" si="107"/>
        <v>2496883</v>
      </c>
    </row>
    <row r="758" spans="1:10" x14ac:dyDescent="0.3">
      <c r="A758" s="41" t="str">
        <f t="shared" si="108"/>
        <v>PCV01405</v>
      </c>
      <c r="B758" s="41">
        <f t="shared" si="109"/>
        <v>-40000</v>
      </c>
      <c r="C758" s="149">
        <v>43815</v>
      </c>
      <c r="D758" s="11">
        <f>MAX(D$1:D757)+1</f>
        <v>1405</v>
      </c>
      <c r="E758" s="4" t="s">
        <v>386</v>
      </c>
      <c r="F758" s="4" t="s">
        <v>1235</v>
      </c>
      <c r="G758" s="4" t="s">
        <v>489</v>
      </c>
      <c r="I758" s="135">
        <v>40000</v>
      </c>
      <c r="J758" s="14">
        <f t="shared" si="107"/>
        <v>2456883</v>
      </c>
    </row>
    <row r="759" spans="1:10" x14ac:dyDescent="0.3">
      <c r="A759" s="41" t="str">
        <f t="shared" si="108"/>
        <v>PCV01406</v>
      </c>
      <c r="B759" s="41">
        <f t="shared" si="109"/>
        <v>-56000</v>
      </c>
      <c r="C759" s="149">
        <v>43815</v>
      </c>
      <c r="D759" s="11">
        <f>MAX(D$1:D758)+1</f>
        <v>1406</v>
      </c>
      <c r="E759" s="4" t="s">
        <v>180</v>
      </c>
      <c r="F759" s="4" t="s">
        <v>1236</v>
      </c>
      <c r="G759" s="4" t="s">
        <v>489</v>
      </c>
      <c r="I759" s="135">
        <v>56000</v>
      </c>
      <c r="J759" s="14">
        <f t="shared" si="107"/>
        <v>2400883</v>
      </c>
    </row>
    <row r="760" spans="1:10" x14ac:dyDescent="0.3">
      <c r="A760" s="41" t="str">
        <f t="shared" si="108"/>
        <v>PCV01407</v>
      </c>
      <c r="B760" s="41">
        <f t="shared" si="109"/>
        <v>-24000</v>
      </c>
      <c r="C760" s="149">
        <v>43815</v>
      </c>
      <c r="D760" s="11">
        <f>MAX(D$1:D759)+1</f>
        <v>1407</v>
      </c>
      <c r="E760" s="4" t="s">
        <v>386</v>
      </c>
      <c r="F760" s="4" t="s">
        <v>1237</v>
      </c>
      <c r="G760" s="4" t="s">
        <v>475</v>
      </c>
      <c r="I760" s="135">
        <v>24000</v>
      </c>
      <c r="J760" s="14">
        <f t="shared" si="107"/>
        <v>2376883</v>
      </c>
    </row>
    <row r="761" spans="1:10" x14ac:dyDescent="0.3">
      <c r="A761" s="41" t="str">
        <f t="shared" si="108"/>
        <v>PCV01408</v>
      </c>
      <c r="B761" s="41">
        <f t="shared" si="109"/>
        <v>-8600</v>
      </c>
      <c r="C761" s="149">
        <v>43815</v>
      </c>
      <c r="D761" s="11">
        <f>MAX(D$1:D760)+1</f>
        <v>1408</v>
      </c>
      <c r="E761" s="4" t="s">
        <v>127</v>
      </c>
      <c r="F761" s="4" t="s">
        <v>1238</v>
      </c>
      <c r="G761" s="4" t="s">
        <v>466</v>
      </c>
      <c r="I761" s="135">
        <v>8600</v>
      </c>
      <c r="J761" s="14">
        <f t="shared" si="107"/>
        <v>2368283</v>
      </c>
    </row>
    <row r="762" spans="1:10" x14ac:dyDescent="0.3">
      <c r="A762" s="41" t="str">
        <f t="shared" si="108"/>
        <v>PCV01409</v>
      </c>
      <c r="B762" s="41">
        <f t="shared" si="109"/>
        <v>-150000</v>
      </c>
      <c r="C762" s="149">
        <v>43815</v>
      </c>
      <c r="D762" s="11">
        <f>MAX(D$1:D761)+1</f>
        <v>1409</v>
      </c>
      <c r="E762" s="4" t="s">
        <v>66</v>
      </c>
      <c r="F762" s="4" t="s">
        <v>1239</v>
      </c>
      <c r="G762" s="4" t="s">
        <v>607</v>
      </c>
      <c r="I762" s="135">
        <v>150000</v>
      </c>
      <c r="J762" s="14">
        <f t="shared" si="107"/>
        <v>2218283</v>
      </c>
    </row>
    <row r="763" spans="1:10" x14ac:dyDescent="0.3">
      <c r="A763" s="41" t="str">
        <f t="shared" si="108"/>
        <v>PCV01410</v>
      </c>
      <c r="B763" s="41">
        <f t="shared" si="109"/>
        <v>-4000</v>
      </c>
      <c r="C763" s="149">
        <v>43816</v>
      </c>
      <c r="D763" s="11">
        <f>MAX(D$1:D762)+1</f>
        <v>1410</v>
      </c>
      <c r="E763" s="4" t="s">
        <v>1240</v>
      </c>
      <c r="F763" s="4" t="s">
        <v>1241</v>
      </c>
      <c r="G763" s="4" t="s">
        <v>481</v>
      </c>
      <c r="I763" s="135">
        <v>4000</v>
      </c>
      <c r="J763" s="14">
        <f t="shared" si="107"/>
        <v>2214283</v>
      </c>
    </row>
    <row r="764" spans="1:10" x14ac:dyDescent="0.3">
      <c r="A764" s="41" t="str">
        <f t="shared" si="108"/>
        <v>PCV01411</v>
      </c>
      <c r="B764" s="41">
        <f t="shared" si="109"/>
        <v>-65100</v>
      </c>
      <c r="C764" s="149">
        <v>43818</v>
      </c>
      <c r="D764" s="11">
        <f>MAX(D$1:D763)+1</f>
        <v>1411</v>
      </c>
      <c r="E764" s="4" t="s">
        <v>29</v>
      </c>
      <c r="F764" s="4" t="s">
        <v>1242</v>
      </c>
      <c r="G764" s="4" t="s">
        <v>475</v>
      </c>
      <c r="I764" s="135">
        <v>65100</v>
      </c>
      <c r="J764" s="14">
        <f t="shared" si="107"/>
        <v>2149183</v>
      </c>
    </row>
    <row r="765" spans="1:10" x14ac:dyDescent="0.3">
      <c r="A765" s="41" t="str">
        <f t="shared" si="108"/>
        <v>PCV01412</v>
      </c>
      <c r="B765" s="41">
        <f t="shared" si="109"/>
        <v>-53500</v>
      </c>
      <c r="C765" s="149">
        <v>43818</v>
      </c>
      <c r="D765" s="11">
        <f>MAX(D$1:D764)+1</f>
        <v>1412</v>
      </c>
      <c r="E765" s="4" t="s">
        <v>127</v>
      </c>
      <c r="F765" s="4" t="s">
        <v>1244</v>
      </c>
      <c r="G765" s="4" t="s">
        <v>466</v>
      </c>
      <c r="I765" s="135">
        <v>53500</v>
      </c>
      <c r="J765" s="14">
        <f t="shared" si="107"/>
        <v>2095683</v>
      </c>
    </row>
    <row r="766" spans="1:10" x14ac:dyDescent="0.3">
      <c r="A766" s="41" t="str">
        <f t="shared" si="108"/>
        <v>PCV01413</v>
      </c>
      <c r="B766" s="41">
        <f t="shared" si="109"/>
        <v>-11450</v>
      </c>
      <c r="C766" s="149">
        <v>43818</v>
      </c>
      <c r="D766" s="11">
        <f>MAX(D$1:D765)+1</f>
        <v>1413</v>
      </c>
      <c r="E766" s="4" t="s">
        <v>127</v>
      </c>
      <c r="F766" s="4" t="s">
        <v>1249</v>
      </c>
      <c r="G766" s="4" t="s">
        <v>466</v>
      </c>
      <c r="I766" s="135">
        <v>11450</v>
      </c>
      <c r="J766" s="14">
        <f>J765-I766+H766</f>
        <v>2084233</v>
      </c>
    </row>
    <row r="767" spans="1:10" x14ac:dyDescent="0.3">
      <c r="A767" s="41" t="str">
        <f t="shared" si="108"/>
        <v>PCV01414</v>
      </c>
      <c r="B767" s="41">
        <f t="shared" si="109"/>
        <v>-40000</v>
      </c>
      <c r="C767" s="149">
        <v>43818</v>
      </c>
      <c r="D767" s="11">
        <f>MAX(D$1:D766)+1</f>
        <v>1414</v>
      </c>
      <c r="E767" s="4" t="s">
        <v>386</v>
      </c>
      <c r="F767" s="4" t="s">
        <v>1245</v>
      </c>
      <c r="G767" s="4" t="s">
        <v>489</v>
      </c>
      <c r="I767" s="135">
        <v>40000</v>
      </c>
      <c r="J767" s="14">
        <f t="shared" si="107"/>
        <v>2044233</v>
      </c>
    </row>
    <row r="768" spans="1:10" x14ac:dyDescent="0.3">
      <c r="A768" s="41" t="str">
        <f t="shared" si="108"/>
        <v>PCV01415</v>
      </c>
      <c r="B768" s="41">
        <f t="shared" si="109"/>
        <v>-20000</v>
      </c>
      <c r="C768" s="149">
        <v>43819</v>
      </c>
      <c r="D768" s="11">
        <f>MAX(D$1:D767)+1</f>
        <v>1415</v>
      </c>
      <c r="E768" s="4" t="s">
        <v>538</v>
      </c>
      <c r="F768" s="4" t="s">
        <v>1246</v>
      </c>
      <c r="G768" s="4" t="s">
        <v>591</v>
      </c>
      <c r="I768" s="135">
        <v>20000</v>
      </c>
      <c r="J768" s="14">
        <f t="shared" si="107"/>
        <v>2024233</v>
      </c>
    </row>
    <row r="769" spans="1:11" x14ac:dyDescent="0.3">
      <c r="A769" s="41" t="str">
        <f t="shared" si="108"/>
        <v>PCV01416</v>
      </c>
      <c r="B769" s="41">
        <f t="shared" si="109"/>
        <v>-100000</v>
      </c>
      <c r="C769" s="149">
        <v>43819</v>
      </c>
      <c r="D769" s="11">
        <f>MAX(D$1:D768)+1</f>
        <v>1416</v>
      </c>
      <c r="E769" s="4" t="s">
        <v>92</v>
      </c>
      <c r="F769" s="4" t="s">
        <v>1247</v>
      </c>
      <c r="G769" s="4" t="s">
        <v>591</v>
      </c>
      <c r="I769" s="135">
        <v>100000</v>
      </c>
      <c r="J769" s="14">
        <f t="shared" si="107"/>
        <v>1924233</v>
      </c>
    </row>
    <row r="770" spans="1:11" x14ac:dyDescent="0.3">
      <c r="A770" s="41" t="str">
        <f t="shared" si="108"/>
        <v>PCV01417</v>
      </c>
      <c r="B770" s="41">
        <f t="shared" si="109"/>
        <v>-24000</v>
      </c>
      <c r="C770" s="149">
        <v>43819</v>
      </c>
      <c r="D770" s="11">
        <f>MAX(D$1:D769)+1</f>
        <v>1417</v>
      </c>
      <c r="E770" s="4" t="s">
        <v>1252</v>
      </c>
      <c r="F770" s="4" t="s">
        <v>1253</v>
      </c>
      <c r="G770" t="s">
        <v>721</v>
      </c>
      <c r="I770" s="135">
        <v>24000</v>
      </c>
      <c r="J770" s="14">
        <f t="shared" si="107"/>
        <v>1900233</v>
      </c>
    </row>
    <row r="771" spans="1:11" x14ac:dyDescent="0.3">
      <c r="A771" s="41" t="str">
        <f t="shared" si="108"/>
        <v>PCV01418</v>
      </c>
      <c r="B771" s="41">
        <f t="shared" si="109"/>
        <v>-10000</v>
      </c>
      <c r="C771" s="149">
        <v>43819</v>
      </c>
      <c r="D771" s="11">
        <f>MAX(D$1:D770)+1</f>
        <v>1418</v>
      </c>
      <c r="E771" s="4" t="s">
        <v>66</v>
      </c>
      <c r="F771" s="4" t="s">
        <v>1248</v>
      </c>
      <c r="G771" s="4" t="s">
        <v>607</v>
      </c>
      <c r="I771" s="135">
        <v>10000</v>
      </c>
      <c r="J771" s="14">
        <f t="shared" si="107"/>
        <v>1890233</v>
      </c>
    </row>
    <row r="772" spans="1:11" x14ac:dyDescent="0.3">
      <c r="A772" s="41" t="str">
        <f t="shared" si="108"/>
        <v>PCV01419</v>
      </c>
      <c r="B772" s="41">
        <f t="shared" si="109"/>
        <v>-360000</v>
      </c>
      <c r="C772" s="149">
        <v>43822</v>
      </c>
      <c r="D772" s="11">
        <f>MAX(D$1:D771)+1</f>
        <v>1419</v>
      </c>
      <c r="E772" s="4" t="s">
        <v>515</v>
      </c>
      <c r="F772" s="4" t="s">
        <v>1250</v>
      </c>
      <c r="G772" s="4" t="s">
        <v>517</v>
      </c>
      <c r="I772" s="135">
        <v>360000</v>
      </c>
      <c r="J772" s="14">
        <f t="shared" si="107"/>
        <v>1530233</v>
      </c>
    </row>
    <row r="773" spans="1:11" x14ac:dyDescent="0.3">
      <c r="A773" s="41" t="str">
        <f t="shared" si="108"/>
        <v>PCV01420</v>
      </c>
      <c r="B773" s="41">
        <f t="shared" si="109"/>
        <v>-10000</v>
      </c>
      <c r="C773" s="149">
        <v>43822</v>
      </c>
      <c r="D773" s="11">
        <f>MAX(D$1:D772)+1</f>
        <v>1420</v>
      </c>
      <c r="E773" s="4" t="s">
        <v>386</v>
      </c>
      <c r="F773" s="4" t="s">
        <v>1251</v>
      </c>
      <c r="G773" t="s">
        <v>477</v>
      </c>
      <c r="I773" s="135">
        <v>10000</v>
      </c>
      <c r="J773" s="14">
        <f t="shared" si="107"/>
        <v>1520233</v>
      </c>
    </row>
    <row r="774" spans="1:11" x14ac:dyDescent="0.3">
      <c r="A774" s="41" t="str">
        <f t="shared" si="108"/>
        <v>PCV01421</v>
      </c>
      <c r="B774" s="41">
        <f t="shared" si="109"/>
        <v>-668000</v>
      </c>
      <c r="C774" s="149">
        <v>43822</v>
      </c>
      <c r="D774" s="11">
        <f>MAX(D$1:D773)+1</f>
        <v>1421</v>
      </c>
      <c r="E774" s="4" t="s">
        <v>1252</v>
      </c>
      <c r="F774" s="4" t="s">
        <v>1255</v>
      </c>
      <c r="G774" s="4" t="s">
        <v>793</v>
      </c>
      <c r="I774" s="135">
        <v>668000</v>
      </c>
      <c r="J774" s="14">
        <f t="shared" si="107"/>
        <v>852233</v>
      </c>
    </row>
    <row r="775" spans="1:11" x14ac:dyDescent="0.3">
      <c r="A775" s="41" t="str">
        <f t="shared" si="108"/>
        <v>PCV01422</v>
      </c>
      <c r="B775" s="41">
        <f t="shared" si="109"/>
        <v>-9000</v>
      </c>
      <c r="C775" s="149">
        <v>43822</v>
      </c>
      <c r="D775" s="11">
        <f>MAX(D$1:D774)+1</f>
        <v>1422</v>
      </c>
      <c r="E775" s="4" t="s">
        <v>386</v>
      </c>
      <c r="F775" s="4" t="s">
        <v>1254</v>
      </c>
      <c r="G775" s="4" t="s">
        <v>475</v>
      </c>
      <c r="I775" s="135">
        <v>9000</v>
      </c>
      <c r="J775" s="14">
        <f t="shared" si="107"/>
        <v>843233</v>
      </c>
    </row>
    <row r="776" spans="1:11" x14ac:dyDescent="0.3">
      <c r="A776" s="41" t="str">
        <f t="shared" si="108"/>
        <v>PCV01423</v>
      </c>
      <c r="B776" s="41">
        <f t="shared" si="109"/>
        <v>-9000</v>
      </c>
      <c r="C776" s="149">
        <v>43823</v>
      </c>
      <c r="D776" s="11">
        <f>MAX(D$1:D775)+1</f>
        <v>1423</v>
      </c>
      <c r="E776" s="4" t="s">
        <v>29</v>
      </c>
      <c r="F776" s="4" t="s">
        <v>1256</v>
      </c>
      <c r="G776" s="4" t="s">
        <v>475</v>
      </c>
      <c r="I776" s="135">
        <v>9000</v>
      </c>
      <c r="J776" s="14">
        <f t="shared" si="107"/>
        <v>834233</v>
      </c>
    </row>
    <row r="777" spans="1:11" x14ac:dyDescent="0.3">
      <c r="A777" s="41" t="str">
        <f t="shared" si="108"/>
        <v/>
      </c>
      <c r="B777" s="41" t="str">
        <f t="shared" si="109"/>
        <v/>
      </c>
      <c r="C777" s="149">
        <v>43823</v>
      </c>
      <c r="E777" s="4" t="s">
        <v>92</v>
      </c>
      <c r="F777" s="4" t="s">
        <v>1257</v>
      </c>
      <c r="G777" s="4" t="s">
        <v>466</v>
      </c>
      <c r="H777" s="136">
        <v>17210</v>
      </c>
      <c r="J777" s="14">
        <f t="shared" si="107"/>
        <v>851443</v>
      </c>
      <c r="K777" s="34">
        <f>890443-J777</f>
        <v>39000</v>
      </c>
    </row>
  </sheetData>
  <autoFilter ref="A1:Q777"/>
  <sortState ref="A2:K89">
    <sortCondition ref="C28"/>
  </sortState>
  <mergeCells count="1">
    <mergeCell ref="K74:K75"/>
  </mergeCells>
  <dataValidations count="4">
    <dataValidation type="list" allowBlank="1" showInputMessage="1" showErrorMessage="1" sqref="G534:G567">
      <formula1>$B$2:$B$226</formula1>
    </dataValidation>
    <dataValidation type="list" allowBlank="1" showInputMessage="1" showErrorMessage="1" sqref="G569:G725">
      <formula1>$B$2:$B$226</formula1>
    </dataValidation>
    <dataValidation type="list" allowBlank="1" showInputMessage="1" showErrorMessage="1" sqref="G727:G761">
      <formula1>$B$2:$B$226</formula1>
    </dataValidation>
    <dataValidation type="list" allowBlank="1" showInputMessage="1" showErrorMessage="1" sqref="G763:G777">
      <formula1>$B$2:$B$226</formula1>
    </dataValidation>
  </dataValidations>
  <pageMargins left="0.70866141732283472" right="0.70866141732283472" top="0.74803149606299213" bottom="0.74803149606299213" header="0.31496062992125984" footer="0.31496062992125984"/>
  <pageSetup paperSize="9" scale="10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'Chart of Accounts'!$B$2:$B$227</xm:f>
          </x14:formula1>
          <xm:sqref>G494:G532</xm:sqref>
        </x14:dataValidation>
        <x14:dataValidation type="list" allowBlank="1" showInputMessage="1" showErrorMessage="1">
          <x14:formula1>
            <xm:f>'Chart of Accounts'!$E$2:$E$82</xm:f>
          </x14:formula1>
          <xm:sqref>E489:E777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31"/>
  <sheetViews>
    <sheetView workbookViewId="0">
      <selection activeCell="F14" sqref="F14"/>
    </sheetView>
  </sheetViews>
  <sheetFormatPr defaultRowHeight="14.4" x14ac:dyDescent="0.3"/>
  <cols>
    <col min="1" max="1" width="11.6640625" customWidth="1"/>
    <col min="2" max="2" width="18.5546875" customWidth="1"/>
    <col min="3" max="3" width="68.109375" customWidth="1"/>
    <col min="4" max="4" width="19.88671875" customWidth="1"/>
  </cols>
  <sheetData>
    <row r="2" spans="1:4" ht="19.5" customHeight="1" x14ac:dyDescent="0.3"/>
    <row r="3" spans="1:4" ht="12.75" customHeight="1" thickBot="1" x14ac:dyDescent="0.35"/>
    <row r="4" spans="1:4" ht="27" customHeight="1" thickBot="1" x14ac:dyDescent="0.35">
      <c r="A4" s="203" t="s">
        <v>12</v>
      </c>
      <c r="B4" s="203" t="s">
        <v>1057</v>
      </c>
      <c r="C4" s="203" t="s">
        <v>1993</v>
      </c>
      <c r="D4" s="203" t="s">
        <v>2010</v>
      </c>
    </row>
    <row r="5" spans="1:4" x14ac:dyDescent="0.3">
      <c r="A5" s="202">
        <v>44505</v>
      </c>
      <c r="B5" s="204" t="s">
        <v>1997</v>
      </c>
      <c r="C5" s="205" t="s">
        <v>1974</v>
      </c>
      <c r="D5" s="205">
        <v>10000</v>
      </c>
    </row>
    <row r="6" spans="1:4" x14ac:dyDescent="0.3">
      <c r="A6" s="199">
        <v>44509</v>
      </c>
      <c r="B6" s="200" t="s">
        <v>1996</v>
      </c>
      <c r="C6" s="201" t="s">
        <v>1977</v>
      </c>
      <c r="D6" s="201">
        <v>28400</v>
      </c>
    </row>
    <row r="7" spans="1:4" x14ac:dyDescent="0.3">
      <c r="A7" s="199">
        <v>44512</v>
      </c>
      <c r="B7" s="200" t="s">
        <v>1994</v>
      </c>
      <c r="C7" s="201" t="s">
        <v>1979</v>
      </c>
      <c r="D7" s="201">
        <v>7000</v>
      </c>
    </row>
    <row r="8" spans="1:4" x14ac:dyDescent="0.3">
      <c r="A8" s="199">
        <v>44512</v>
      </c>
      <c r="B8" s="200" t="s">
        <v>1995</v>
      </c>
      <c r="C8" s="201" t="s">
        <v>1980</v>
      </c>
      <c r="D8" s="201">
        <v>68700</v>
      </c>
    </row>
    <row r="9" spans="1:4" x14ac:dyDescent="0.3">
      <c r="A9" s="199">
        <v>44516</v>
      </c>
      <c r="B9" s="200" t="s">
        <v>1998</v>
      </c>
      <c r="C9" s="201" t="s">
        <v>1982</v>
      </c>
      <c r="D9" s="201">
        <v>50000</v>
      </c>
    </row>
    <row r="10" spans="1:4" x14ac:dyDescent="0.3">
      <c r="A10" s="199">
        <v>44516</v>
      </c>
      <c r="B10" s="200" t="s">
        <v>1999</v>
      </c>
      <c r="C10" s="201" t="s">
        <v>1981</v>
      </c>
      <c r="D10" s="201">
        <v>1000</v>
      </c>
    </row>
    <row r="11" spans="1:4" x14ac:dyDescent="0.3">
      <c r="A11" s="199">
        <v>44517</v>
      </c>
      <c r="B11" s="200" t="s">
        <v>2000</v>
      </c>
      <c r="C11" s="201" t="s">
        <v>1896</v>
      </c>
      <c r="D11" s="201">
        <v>35000</v>
      </c>
    </row>
    <row r="12" spans="1:4" x14ac:dyDescent="0.3">
      <c r="A12" s="199">
        <v>44518</v>
      </c>
      <c r="B12" s="200" t="s">
        <v>2001</v>
      </c>
      <c r="C12" s="201" t="s">
        <v>1984</v>
      </c>
      <c r="D12" s="201">
        <v>100000</v>
      </c>
    </row>
    <row r="13" spans="1:4" x14ac:dyDescent="0.3">
      <c r="A13" s="199">
        <v>44519</v>
      </c>
      <c r="B13" s="200" t="s">
        <v>2002</v>
      </c>
      <c r="C13" s="201" t="s">
        <v>1985</v>
      </c>
      <c r="D13" s="201">
        <v>45500</v>
      </c>
    </row>
    <row r="14" spans="1:4" x14ac:dyDescent="0.3">
      <c r="A14" s="199">
        <v>44523</v>
      </c>
      <c r="B14" s="200" t="s">
        <v>2003</v>
      </c>
      <c r="C14" s="201" t="s">
        <v>1986</v>
      </c>
      <c r="D14" s="201">
        <v>55000</v>
      </c>
    </row>
    <row r="15" spans="1:4" x14ac:dyDescent="0.3">
      <c r="A15" s="199">
        <v>44523</v>
      </c>
      <c r="B15" s="200" t="s">
        <v>2004</v>
      </c>
      <c r="C15" s="201" t="s">
        <v>1987</v>
      </c>
      <c r="D15" s="201">
        <v>60000</v>
      </c>
    </row>
    <row r="16" spans="1:4" x14ac:dyDescent="0.3">
      <c r="A16" s="199">
        <v>44524</v>
      </c>
      <c r="B16" s="200" t="s">
        <v>2005</v>
      </c>
      <c r="C16" s="201" t="s">
        <v>1988</v>
      </c>
      <c r="D16" s="201">
        <v>7800</v>
      </c>
    </row>
    <row r="17" spans="1:4" x14ac:dyDescent="0.3">
      <c r="A17" s="199">
        <v>44524</v>
      </c>
      <c r="B17" s="200" t="s">
        <v>2006</v>
      </c>
      <c r="C17" s="201" t="s">
        <v>1989</v>
      </c>
      <c r="D17" s="201">
        <v>6000</v>
      </c>
    </row>
    <row r="18" spans="1:4" x14ac:dyDescent="0.3">
      <c r="A18" s="199">
        <v>44525</v>
      </c>
      <c r="B18" s="200" t="s">
        <v>2007</v>
      </c>
      <c r="C18" s="201" t="s">
        <v>1968</v>
      </c>
      <c r="D18" s="201">
        <v>5330</v>
      </c>
    </row>
    <row r="19" spans="1:4" x14ac:dyDescent="0.3">
      <c r="A19" s="207">
        <v>44525</v>
      </c>
      <c r="B19" s="206" t="s">
        <v>2008</v>
      </c>
      <c r="C19" s="201" t="s">
        <v>1992</v>
      </c>
      <c r="D19" s="201">
        <v>79000</v>
      </c>
    </row>
    <row r="20" spans="1:4" x14ac:dyDescent="0.3">
      <c r="A20" s="207">
        <v>44525</v>
      </c>
      <c r="B20" s="206" t="s">
        <v>2014</v>
      </c>
      <c r="C20" s="201" t="s">
        <v>2011</v>
      </c>
      <c r="D20" s="201">
        <v>2000</v>
      </c>
    </row>
    <row r="21" spans="1:4" x14ac:dyDescent="0.3">
      <c r="A21" s="207">
        <v>44525</v>
      </c>
      <c r="B21" s="206" t="s">
        <v>2015</v>
      </c>
      <c r="C21" s="201" t="s">
        <v>2012</v>
      </c>
      <c r="D21" s="201">
        <v>10000</v>
      </c>
    </row>
    <row r="22" spans="1:4" x14ac:dyDescent="0.3">
      <c r="A22" s="207">
        <v>44525</v>
      </c>
      <c r="B22" s="206" t="s">
        <v>2016</v>
      </c>
      <c r="C22" s="201" t="s">
        <v>2013</v>
      </c>
      <c r="D22" s="201">
        <v>2500</v>
      </c>
    </row>
    <row r="23" spans="1:4" x14ac:dyDescent="0.3">
      <c r="A23" s="207">
        <v>44525</v>
      </c>
      <c r="B23" s="206" t="s">
        <v>2025</v>
      </c>
      <c r="C23" s="201" t="s">
        <v>2026</v>
      </c>
      <c r="D23" s="201">
        <v>1860</v>
      </c>
    </row>
    <row r="24" spans="1:4" x14ac:dyDescent="0.3">
      <c r="A24" s="207">
        <v>44526</v>
      </c>
      <c r="B24" s="206" t="s">
        <v>2027</v>
      </c>
      <c r="C24" s="201" t="s">
        <v>1078</v>
      </c>
      <c r="D24" s="201">
        <v>15000</v>
      </c>
    </row>
    <row r="25" spans="1:4" x14ac:dyDescent="0.3">
      <c r="A25" s="207">
        <v>44526</v>
      </c>
      <c r="B25" s="206" t="s">
        <v>2028</v>
      </c>
      <c r="C25" s="201" t="s">
        <v>2029</v>
      </c>
      <c r="D25" s="201">
        <v>2000</v>
      </c>
    </row>
    <row r="26" spans="1:4" x14ac:dyDescent="0.3">
      <c r="A26" s="207">
        <v>44526</v>
      </c>
      <c r="B26" s="206" t="s">
        <v>2030</v>
      </c>
      <c r="C26" s="201" t="s">
        <v>2031</v>
      </c>
      <c r="D26" s="201">
        <v>100000</v>
      </c>
    </row>
    <row r="27" spans="1:4" x14ac:dyDescent="0.3">
      <c r="A27" s="207">
        <v>44530</v>
      </c>
      <c r="B27" s="206" t="s">
        <v>2032</v>
      </c>
      <c r="C27" s="201" t="s">
        <v>2033</v>
      </c>
      <c r="D27" s="201">
        <v>8000</v>
      </c>
    </row>
    <row r="28" spans="1:4" x14ac:dyDescent="0.3">
      <c r="A28" s="207">
        <v>44530</v>
      </c>
      <c r="B28" s="206" t="s">
        <v>2034</v>
      </c>
      <c r="C28" s="201" t="s">
        <v>2035</v>
      </c>
      <c r="D28" s="201">
        <v>10000</v>
      </c>
    </row>
    <row r="29" spans="1:4" x14ac:dyDescent="0.3">
      <c r="A29" s="207">
        <v>44531</v>
      </c>
      <c r="B29" s="206" t="s">
        <v>2037</v>
      </c>
      <c r="C29" s="201" t="s">
        <v>2036</v>
      </c>
      <c r="D29" s="201">
        <v>15000</v>
      </c>
    </row>
    <row r="30" spans="1:4" ht="15" thickBot="1" x14ac:dyDescent="0.35">
      <c r="A30" s="207">
        <v>44531</v>
      </c>
      <c r="B30" s="206" t="s">
        <v>2038</v>
      </c>
      <c r="C30" s="201" t="s">
        <v>2039</v>
      </c>
      <c r="D30" s="201">
        <v>80000</v>
      </c>
    </row>
    <row r="31" spans="1:4" ht="25.5" customHeight="1" thickBot="1" x14ac:dyDescent="0.35">
      <c r="A31" s="203" t="s">
        <v>2009</v>
      </c>
      <c r="B31" s="241"/>
      <c r="C31" s="242"/>
      <c r="D31" s="208">
        <f>SUM(D5:D30)</f>
        <v>805090</v>
      </c>
    </row>
  </sheetData>
  <mergeCells count="1">
    <mergeCell ref="B31:C3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16"/>
  <sheetViews>
    <sheetView zoomScale="85" zoomScaleNormal="85" workbookViewId="0">
      <pane xSplit="5" ySplit="1" topLeftCell="F162" activePane="bottomRight" state="frozen"/>
      <selection pane="topRight" activeCell="D1" sqref="D1"/>
      <selection pane="bottomLeft" activeCell="A2" sqref="A2"/>
      <selection pane="bottomRight" activeCell="F176" sqref="F1:F1048576"/>
    </sheetView>
  </sheetViews>
  <sheetFormatPr defaultColWidth="9.109375" defaultRowHeight="14.4" outlineLevelCol="1" x14ac:dyDescent="0.3"/>
  <cols>
    <col min="1" max="1" width="10.33203125" style="41" hidden="1" customWidth="1" outlineLevel="1"/>
    <col min="2" max="2" width="11.6640625" style="41" hidden="1" customWidth="1" outlineLevel="1"/>
    <col min="3" max="3" width="13.44140625" style="149" customWidth="1" collapsed="1"/>
    <col min="4" max="4" width="16.88671875" style="11" customWidth="1"/>
    <col min="5" max="5" width="26" style="4" customWidth="1"/>
    <col min="6" max="6" width="101.6640625" style="4" customWidth="1"/>
    <col min="7" max="7" width="43.44140625" style="4" customWidth="1"/>
    <col min="8" max="8" width="11.44140625" style="16" customWidth="1"/>
    <col min="9" max="9" width="11.44140625" style="17" customWidth="1"/>
    <col min="10" max="10" width="13.109375" style="16" customWidth="1"/>
    <col min="11" max="11" width="34.6640625" style="31" bestFit="1" customWidth="1"/>
    <col min="12" max="12" width="25.33203125" style="31" customWidth="1"/>
    <col min="13" max="13" width="20.5546875" style="50" customWidth="1"/>
    <col min="14" max="14" width="15.44140625" style="50" customWidth="1"/>
    <col min="15" max="15" width="11.33203125" style="3" bestFit="1" customWidth="1"/>
    <col min="16" max="16" width="11.5546875" style="69" bestFit="1" customWidth="1"/>
    <col min="17" max="16384" width="9.109375" style="4"/>
  </cols>
  <sheetData>
    <row r="1" spans="1:17" s="2" customFormat="1" ht="28.8" x14ac:dyDescent="0.3">
      <c r="A1" s="43"/>
      <c r="B1" s="43"/>
      <c r="C1" s="146" t="s">
        <v>0</v>
      </c>
      <c r="D1" s="9" t="s">
        <v>1</v>
      </c>
      <c r="E1" s="2" t="s">
        <v>2</v>
      </c>
      <c r="H1" s="12" t="s">
        <v>5</v>
      </c>
      <c r="I1" s="13" t="s">
        <v>6</v>
      </c>
      <c r="J1" s="12" t="s">
        <v>7</v>
      </c>
      <c r="L1" s="2" t="s">
        <v>9</v>
      </c>
      <c r="M1" s="2" t="s">
        <v>10</v>
      </c>
      <c r="N1" s="2" t="s">
        <v>11</v>
      </c>
      <c r="O1" s="1" t="s">
        <v>12</v>
      </c>
      <c r="P1" s="105" t="s">
        <v>13</v>
      </c>
    </row>
    <row r="2" spans="1:17" s="156" customFormat="1" x14ac:dyDescent="0.3">
      <c r="A2" s="61"/>
      <c r="B2" s="61"/>
      <c r="C2" s="61"/>
      <c r="D2" s="61"/>
      <c r="E2" s="61" t="s">
        <v>1475</v>
      </c>
      <c r="F2" s="61"/>
      <c r="G2" s="61"/>
      <c r="H2" s="61"/>
      <c r="I2" s="61"/>
      <c r="J2" s="62">
        <v>851443</v>
      </c>
      <c r="K2" s="155"/>
      <c r="M2" s="157"/>
      <c r="N2" s="157"/>
      <c r="O2" s="158"/>
      <c r="P2" s="159"/>
    </row>
    <row r="3" spans="1:17" s="31" customFormat="1" x14ac:dyDescent="0.3">
      <c r="A3" s="41" t="str">
        <f t="shared" ref="A3:A66" si="0">IF(D3="","","PCV0"&amp;D3)</f>
        <v>PCV01424</v>
      </c>
      <c r="B3" s="41">
        <f t="shared" ref="B3:B66" si="1">IF(D3="","",H3-I3)</f>
        <v>-3000</v>
      </c>
      <c r="C3" s="149">
        <v>43833</v>
      </c>
      <c r="D3" s="11">
        <v>1424</v>
      </c>
      <c r="E3" s="4" t="s">
        <v>1258</v>
      </c>
      <c r="F3" s="4" t="s">
        <v>1259</v>
      </c>
      <c r="G3" s="4" t="s">
        <v>481</v>
      </c>
      <c r="H3" s="16"/>
      <c r="I3" s="135">
        <v>3000</v>
      </c>
      <c r="J3" s="14">
        <f>J2-I3+H3</f>
        <v>848443</v>
      </c>
      <c r="M3" s="50"/>
      <c r="N3" s="50"/>
      <c r="O3" s="3"/>
      <c r="P3" s="69"/>
      <c r="Q3" s="4"/>
    </row>
    <row r="4" spans="1:17" s="31" customFormat="1" x14ac:dyDescent="0.3">
      <c r="A4" s="41" t="str">
        <f t="shared" si="0"/>
        <v>PCV01425</v>
      </c>
      <c r="B4" s="41">
        <f t="shared" si="1"/>
        <v>-330450</v>
      </c>
      <c r="C4" s="149">
        <v>43836</v>
      </c>
      <c r="D4" s="11">
        <f>MAX(D$1:D3)+1</f>
        <v>1425</v>
      </c>
      <c r="E4" s="4" t="s">
        <v>127</v>
      </c>
      <c r="F4" s="4" t="s">
        <v>1260</v>
      </c>
      <c r="G4" s="4" t="s">
        <v>466</v>
      </c>
      <c r="H4" s="16"/>
      <c r="I4" s="135">
        <v>330450</v>
      </c>
      <c r="J4" s="14">
        <f t="shared" ref="J4:J62" si="2">J3-I4+H4</f>
        <v>517993</v>
      </c>
      <c r="M4" s="50"/>
      <c r="N4" s="50"/>
      <c r="O4" s="3"/>
      <c r="P4" s="69"/>
      <c r="Q4" s="4"/>
    </row>
    <row r="5" spans="1:17" s="31" customFormat="1" x14ac:dyDescent="0.3">
      <c r="A5" s="41" t="str">
        <f t="shared" si="0"/>
        <v>PCV01426</v>
      </c>
      <c r="B5" s="41">
        <f t="shared" si="1"/>
        <v>-10000</v>
      </c>
      <c r="C5" s="149">
        <v>43836</v>
      </c>
      <c r="D5" s="11">
        <f>MAX(D$1:D4)+1</f>
        <v>1426</v>
      </c>
      <c r="E5" s="4" t="s">
        <v>402</v>
      </c>
      <c r="F5" s="4" t="s">
        <v>1261</v>
      </c>
      <c r="G5" s="4" t="s">
        <v>611</v>
      </c>
      <c r="H5" s="16"/>
      <c r="I5" s="135">
        <v>10000</v>
      </c>
      <c r="J5" s="14">
        <f t="shared" si="2"/>
        <v>507993</v>
      </c>
      <c r="M5" s="50"/>
      <c r="N5" s="50"/>
      <c r="O5" s="3"/>
      <c r="P5" s="69"/>
      <c r="Q5" s="4"/>
    </row>
    <row r="6" spans="1:17" s="31" customFormat="1" x14ac:dyDescent="0.3">
      <c r="A6" s="41" t="str">
        <f t="shared" si="0"/>
        <v>PCV01427</v>
      </c>
      <c r="B6" s="41">
        <f t="shared" si="1"/>
        <v>-20880</v>
      </c>
      <c r="C6" s="149">
        <v>43836</v>
      </c>
      <c r="D6" s="11">
        <f>MAX(D$1:D5)+1</f>
        <v>1427</v>
      </c>
      <c r="E6" s="4" t="s">
        <v>29</v>
      </c>
      <c r="F6" s="4" t="s">
        <v>1262</v>
      </c>
      <c r="G6" s="4" t="s">
        <v>475</v>
      </c>
      <c r="H6" s="16"/>
      <c r="I6" s="135">
        <v>20880</v>
      </c>
      <c r="J6" s="14">
        <f t="shared" si="2"/>
        <v>487113</v>
      </c>
      <c r="M6" s="50"/>
      <c r="N6" s="50"/>
      <c r="O6" s="3"/>
      <c r="P6" s="69"/>
      <c r="Q6" s="4"/>
    </row>
    <row r="7" spans="1:17" s="31" customFormat="1" x14ac:dyDescent="0.3">
      <c r="A7" s="41" t="str">
        <f t="shared" si="0"/>
        <v>PCV01428</v>
      </c>
      <c r="B7" s="41">
        <f t="shared" si="1"/>
        <v>-90000</v>
      </c>
      <c r="C7" s="149">
        <v>43837</v>
      </c>
      <c r="D7" s="11">
        <f>MAX(D$1:D6)+1</f>
        <v>1428</v>
      </c>
      <c r="E7" s="4" t="s">
        <v>386</v>
      </c>
      <c r="F7" s="4" t="s">
        <v>1263</v>
      </c>
      <c r="G7" s="4" t="s">
        <v>489</v>
      </c>
      <c r="H7" s="16"/>
      <c r="I7" s="135">
        <v>90000</v>
      </c>
      <c r="J7" s="14">
        <f t="shared" si="2"/>
        <v>397113</v>
      </c>
      <c r="M7" s="50"/>
      <c r="N7" s="50"/>
      <c r="O7" s="3"/>
      <c r="P7" s="69"/>
      <c r="Q7" s="4"/>
    </row>
    <row r="8" spans="1:17" s="31" customFormat="1" x14ac:dyDescent="0.3">
      <c r="A8" s="41" t="str">
        <f t="shared" si="0"/>
        <v>PCV01429</v>
      </c>
      <c r="B8" s="41">
        <f t="shared" si="1"/>
        <v>-50000</v>
      </c>
      <c r="C8" s="149">
        <v>43839</v>
      </c>
      <c r="D8" s="11">
        <f>MAX(D$1:D7)+1</f>
        <v>1429</v>
      </c>
      <c r="E8" s="4" t="s">
        <v>402</v>
      </c>
      <c r="F8" s="4" t="s">
        <v>1264</v>
      </c>
      <c r="G8" s="4" t="s">
        <v>611</v>
      </c>
      <c r="H8" s="16"/>
      <c r="I8" s="135">
        <v>50000</v>
      </c>
      <c r="J8" s="14">
        <f t="shared" si="2"/>
        <v>347113</v>
      </c>
      <c r="M8" s="50"/>
      <c r="N8" s="50"/>
      <c r="O8" s="3"/>
      <c r="P8" s="69"/>
      <c r="Q8" s="4"/>
    </row>
    <row r="9" spans="1:17" s="31" customFormat="1" x14ac:dyDescent="0.3">
      <c r="A9" s="41" t="str">
        <f t="shared" si="0"/>
        <v>PCV01430</v>
      </c>
      <c r="B9" s="41">
        <f t="shared" si="1"/>
        <v>-15000</v>
      </c>
      <c r="C9" s="149">
        <v>43839</v>
      </c>
      <c r="D9" s="11">
        <f>MAX(D$1:D8)+1</f>
        <v>1430</v>
      </c>
      <c r="E9" s="4" t="s">
        <v>386</v>
      </c>
      <c r="F9" s="4" t="s">
        <v>1265</v>
      </c>
      <c r="G9" s="4" t="s">
        <v>524</v>
      </c>
      <c r="H9" s="16"/>
      <c r="I9" s="135">
        <v>15000</v>
      </c>
      <c r="J9" s="14">
        <f t="shared" si="2"/>
        <v>332113</v>
      </c>
      <c r="M9" s="50"/>
      <c r="N9" s="50"/>
      <c r="O9" s="3"/>
      <c r="P9" s="69"/>
      <c r="Q9" s="4"/>
    </row>
    <row r="10" spans="1:17" s="31" customFormat="1" x14ac:dyDescent="0.3">
      <c r="A10" s="41" t="str">
        <f t="shared" si="0"/>
        <v>PCV01431</v>
      </c>
      <c r="B10" s="41">
        <f t="shared" si="1"/>
        <v>-25000</v>
      </c>
      <c r="C10" s="149">
        <v>43839</v>
      </c>
      <c r="D10" s="11">
        <f>MAX(D$1:D9)+1</f>
        <v>1431</v>
      </c>
      <c r="E10" s="4" t="s">
        <v>26</v>
      </c>
      <c r="F10" s="4" t="s">
        <v>1266</v>
      </c>
      <c r="G10" s="4" t="s">
        <v>489</v>
      </c>
      <c r="H10" s="16"/>
      <c r="I10" s="135">
        <v>25000</v>
      </c>
      <c r="J10" s="14">
        <f t="shared" si="2"/>
        <v>307113</v>
      </c>
      <c r="M10" s="50"/>
      <c r="N10" s="50"/>
      <c r="O10" s="3"/>
      <c r="P10" s="69"/>
      <c r="Q10" s="4"/>
    </row>
    <row r="11" spans="1:17" s="31" customFormat="1" x14ac:dyDescent="0.3">
      <c r="A11" s="41" t="str">
        <f t="shared" si="0"/>
        <v>PCV01432</v>
      </c>
      <c r="B11" s="41">
        <f t="shared" si="1"/>
        <v>-9000</v>
      </c>
      <c r="C11" s="149">
        <v>43843</v>
      </c>
      <c r="D11" s="11">
        <f>MAX(D$1:D10)+1</f>
        <v>1432</v>
      </c>
      <c r="E11" s="4" t="s">
        <v>1127</v>
      </c>
      <c r="F11" s="4" t="s">
        <v>1267</v>
      </c>
      <c r="G11" t="s">
        <v>897</v>
      </c>
      <c r="H11" s="16"/>
      <c r="I11" s="135">
        <v>9000</v>
      </c>
      <c r="J11" s="14">
        <f t="shared" si="2"/>
        <v>298113</v>
      </c>
      <c r="M11" s="50"/>
      <c r="N11" s="50"/>
      <c r="O11" s="3"/>
      <c r="P11" s="69"/>
      <c r="Q11" s="4"/>
    </row>
    <row r="12" spans="1:17" s="31" customFormat="1" x14ac:dyDescent="0.3">
      <c r="A12" s="41" t="str">
        <f t="shared" si="0"/>
        <v>PCV01433</v>
      </c>
      <c r="B12" s="41">
        <f t="shared" si="1"/>
        <v>-99900</v>
      </c>
      <c r="C12" s="149">
        <v>43843</v>
      </c>
      <c r="D12" s="11">
        <f>MAX(D$1:D11)+1</f>
        <v>1433</v>
      </c>
      <c r="E12" s="4" t="s">
        <v>29</v>
      </c>
      <c r="F12" s="4" t="s">
        <v>1268</v>
      </c>
      <c r="G12" s="4" t="s">
        <v>529</v>
      </c>
      <c r="H12" s="16"/>
      <c r="I12" s="135">
        <v>99900</v>
      </c>
      <c r="J12" s="14">
        <f t="shared" si="2"/>
        <v>198213</v>
      </c>
      <c r="M12" s="50"/>
      <c r="N12" s="50"/>
      <c r="O12" s="3"/>
      <c r="P12" s="69"/>
      <c r="Q12" s="4"/>
    </row>
    <row r="13" spans="1:17" s="31" customFormat="1" x14ac:dyDescent="0.3">
      <c r="A13" s="41" t="str">
        <f t="shared" si="0"/>
        <v>PCV01434</v>
      </c>
      <c r="B13" s="41">
        <f t="shared" si="1"/>
        <v>-15600</v>
      </c>
      <c r="C13" s="149">
        <v>43844</v>
      </c>
      <c r="D13" s="11">
        <f>MAX(D$1:D12)+1</f>
        <v>1434</v>
      </c>
      <c r="E13" s="4" t="s">
        <v>386</v>
      </c>
      <c r="F13" s="4" t="s">
        <v>1269</v>
      </c>
      <c r="G13" s="4" t="s">
        <v>489</v>
      </c>
      <c r="H13" s="16"/>
      <c r="I13" s="135">
        <v>15600</v>
      </c>
      <c r="J13" s="14">
        <f t="shared" si="2"/>
        <v>182613</v>
      </c>
      <c r="M13" s="50"/>
      <c r="N13" s="50"/>
      <c r="O13" s="3"/>
      <c r="P13" s="69"/>
      <c r="Q13" s="4"/>
    </row>
    <row r="14" spans="1:17" s="31" customFormat="1" x14ac:dyDescent="0.3">
      <c r="A14" s="41" t="str">
        <f t="shared" si="0"/>
        <v>PCV01435</v>
      </c>
      <c r="B14" s="41">
        <f t="shared" si="1"/>
        <v>-4500</v>
      </c>
      <c r="C14" s="149">
        <v>43844</v>
      </c>
      <c r="D14" s="11">
        <f>MAX(D$1:D13)+1</f>
        <v>1435</v>
      </c>
      <c r="E14" s="4" t="s">
        <v>26</v>
      </c>
      <c r="F14" s="4" t="s">
        <v>1270</v>
      </c>
      <c r="G14" s="4" t="s">
        <v>603</v>
      </c>
      <c r="H14" s="16"/>
      <c r="I14" s="135">
        <v>4500</v>
      </c>
      <c r="J14" s="14">
        <f t="shared" si="2"/>
        <v>178113</v>
      </c>
      <c r="M14" s="50"/>
      <c r="N14" s="50"/>
      <c r="O14" s="3"/>
      <c r="P14" s="69"/>
      <c r="Q14" s="4"/>
    </row>
    <row r="15" spans="1:17" s="31" customFormat="1" x14ac:dyDescent="0.3">
      <c r="A15" s="41" t="str">
        <f t="shared" si="0"/>
        <v/>
      </c>
      <c r="B15" s="41" t="str">
        <f t="shared" si="1"/>
        <v/>
      </c>
      <c r="C15" s="149">
        <v>43845</v>
      </c>
      <c r="D15" s="11"/>
      <c r="E15" s="4" t="s">
        <v>150</v>
      </c>
      <c r="F15" s="4" t="s">
        <v>1271</v>
      </c>
      <c r="G15" s="4" t="s">
        <v>466</v>
      </c>
      <c r="H15" s="136">
        <v>297000</v>
      </c>
      <c r="I15" s="135"/>
      <c r="J15" s="14">
        <f>J14-I15+H15</f>
        <v>475113</v>
      </c>
      <c r="M15" s="50"/>
      <c r="N15" s="50"/>
      <c r="O15" s="3"/>
      <c r="P15" s="69"/>
      <c r="Q15" s="4"/>
    </row>
    <row r="16" spans="1:17" s="31" customFormat="1" x14ac:dyDescent="0.3">
      <c r="A16" s="41" t="str">
        <f t="shared" si="0"/>
        <v>PCV01436</v>
      </c>
      <c r="B16" s="41">
        <f t="shared" si="1"/>
        <v>-70000</v>
      </c>
      <c r="C16" s="149">
        <v>43845</v>
      </c>
      <c r="D16" s="11">
        <f>MAX(D$1:D14)+1</f>
        <v>1436</v>
      </c>
      <c r="E16" s="4" t="s">
        <v>26</v>
      </c>
      <c r="F16" s="4" t="s">
        <v>1272</v>
      </c>
      <c r="G16" s="4" t="s">
        <v>611</v>
      </c>
      <c r="H16" s="16"/>
      <c r="I16" s="135">
        <v>70000</v>
      </c>
      <c r="J16" s="14">
        <f t="shared" si="2"/>
        <v>405113</v>
      </c>
      <c r="M16" s="50"/>
      <c r="N16" s="50"/>
      <c r="O16" s="3"/>
      <c r="P16" s="69"/>
      <c r="Q16" s="4"/>
    </row>
    <row r="17" spans="1:17" s="31" customFormat="1" x14ac:dyDescent="0.3">
      <c r="A17" s="41" t="str">
        <f t="shared" si="0"/>
        <v>PCV01437</v>
      </c>
      <c r="B17" s="41">
        <f t="shared" si="1"/>
        <v>-180000</v>
      </c>
      <c r="C17" s="149">
        <v>43845</v>
      </c>
      <c r="D17" s="11">
        <f>MAX(D$1:D16)+1</f>
        <v>1437</v>
      </c>
      <c r="E17" s="4" t="s">
        <v>26</v>
      </c>
      <c r="F17" s="4" t="s">
        <v>1273</v>
      </c>
      <c r="G17" t="s">
        <v>605</v>
      </c>
      <c r="H17" s="16"/>
      <c r="I17" s="135">
        <v>180000</v>
      </c>
      <c r="J17" s="14">
        <f t="shared" si="2"/>
        <v>225113</v>
      </c>
      <c r="M17" s="50"/>
      <c r="N17" s="50"/>
      <c r="O17" s="3"/>
      <c r="P17" s="69"/>
      <c r="Q17" s="4"/>
    </row>
    <row r="18" spans="1:17" s="31" customFormat="1" x14ac:dyDescent="0.3">
      <c r="A18" s="41" t="str">
        <f t="shared" si="0"/>
        <v>PCV01438</v>
      </c>
      <c r="B18" s="41">
        <f t="shared" si="1"/>
        <v>-15000</v>
      </c>
      <c r="C18" s="149">
        <v>43845</v>
      </c>
      <c r="D18" s="11">
        <f>MAX(D$1:D17)+1</f>
        <v>1438</v>
      </c>
      <c r="E18" s="4" t="s">
        <v>402</v>
      </c>
      <c r="F18" s="4" t="s">
        <v>1274</v>
      </c>
      <c r="G18" s="4" t="s">
        <v>611</v>
      </c>
      <c r="H18" s="16"/>
      <c r="I18" s="135">
        <v>15000</v>
      </c>
      <c r="J18" s="14">
        <f t="shared" si="2"/>
        <v>210113</v>
      </c>
      <c r="M18" s="50"/>
      <c r="N18" s="50"/>
      <c r="O18" s="3"/>
      <c r="P18" s="69"/>
      <c r="Q18" s="4"/>
    </row>
    <row r="19" spans="1:17" s="31" customFormat="1" x14ac:dyDescent="0.3">
      <c r="A19" s="41" t="str">
        <f t="shared" si="0"/>
        <v>PCV01439</v>
      </c>
      <c r="B19" s="41">
        <f t="shared" si="1"/>
        <v>-12000</v>
      </c>
      <c r="C19" s="149">
        <v>43845</v>
      </c>
      <c r="D19" s="11">
        <f>MAX(D$1:D18)+1</f>
        <v>1439</v>
      </c>
      <c r="E19" s="4" t="s">
        <v>386</v>
      </c>
      <c r="F19" s="4" t="s">
        <v>1275</v>
      </c>
      <c r="G19" t="s">
        <v>489</v>
      </c>
      <c r="H19" s="16"/>
      <c r="I19" s="135">
        <v>12000</v>
      </c>
      <c r="J19" s="14">
        <f t="shared" si="2"/>
        <v>198113</v>
      </c>
      <c r="M19" s="50"/>
      <c r="N19" s="50"/>
      <c r="O19" s="3"/>
      <c r="P19" s="69"/>
      <c r="Q19" s="4"/>
    </row>
    <row r="20" spans="1:17" s="31" customFormat="1" x14ac:dyDescent="0.3">
      <c r="A20" s="41" t="str">
        <f t="shared" si="0"/>
        <v>PCV01440</v>
      </c>
      <c r="B20" s="41">
        <f t="shared" si="1"/>
        <v>-19000</v>
      </c>
      <c r="C20" s="149">
        <v>43845</v>
      </c>
      <c r="D20" s="11">
        <f>MAX(D$1:D19)+1</f>
        <v>1440</v>
      </c>
      <c r="E20" s="4" t="s">
        <v>386</v>
      </c>
      <c r="F20" s="4" t="s">
        <v>1276</v>
      </c>
      <c r="G20" t="s">
        <v>605</v>
      </c>
      <c r="H20" s="16"/>
      <c r="I20" s="135">
        <v>19000</v>
      </c>
      <c r="J20" s="14">
        <f t="shared" si="2"/>
        <v>179113</v>
      </c>
      <c r="M20" s="50"/>
      <c r="N20" s="50"/>
      <c r="O20" s="3"/>
      <c r="P20" s="69"/>
      <c r="Q20" s="4"/>
    </row>
    <row r="21" spans="1:17" s="31" customFormat="1" x14ac:dyDescent="0.3">
      <c r="A21" s="41" t="str">
        <f t="shared" si="0"/>
        <v>PCV01441</v>
      </c>
      <c r="B21" s="41">
        <f t="shared" si="1"/>
        <v>-6000</v>
      </c>
      <c r="C21" s="149">
        <v>43846</v>
      </c>
      <c r="D21" s="11">
        <f>MAX(D$1:D20)+1</f>
        <v>1441</v>
      </c>
      <c r="E21" s="4" t="s">
        <v>1258</v>
      </c>
      <c r="F21" s="4" t="s">
        <v>1277</v>
      </c>
      <c r="G21" s="4" t="s">
        <v>481</v>
      </c>
      <c r="H21" s="16"/>
      <c r="I21" s="135">
        <v>6000</v>
      </c>
      <c r="J21" s="14">
        <f t="shared" si="2"/>
        <v>173113</v>
      </c>
      <c r="M21" s="50"/>
      <c r="N21" s="50"/>
      <c r="O21" s="3"/>
      <c r="P21" s="69"/>
      <c r="Q21" s="4"/>
    </row>
    <row r="22" spans="1:17" s="31" customFormat="1" x14ac:dyDescent="0.3">
      <c r="A22" s="41" t="str">
        <f t="shared" si="0"/>
        <v>PCV01442</v>
      </c>
      <c r="B22" s="41">
        <f t="shared" si="1"/>
        <v>-40000</v>
      </c>
      <c r="C22" s="149">
        <v>43846</v>
      </c>
      <c r="D22" s="11">
        <f>MAX(D$1:D21)+1</f>
        <v>1442</v>
      </c>
      <c r="E22" s="4" t="s">
        <v>386</v>
      </c>
      <c r="F22" s="4" t="s">
        <v>1278</v>
      </c>
      <c r="G22" t="s">
        <v>883</v>
      </c>
      <c r="H22" s="16"/>
      <c r="I22" s="135">
        <v>40000</v>
      </c>
      <c r="J22" s="14">
        <f t="shared" si="2"/>
        <v>133113</v>
      </c>
      <c r="M22" s="50"/>
      <c r="N22" s="50"/>
      <c r="O22" s="3"/>
      <c r="P22" s="69"/>
      <c r="Q22" s="4"/>
    </row>
    <row r="23" spans="1:17" s="31" customFormat="1" x14ac:dyDescent="0.3">
      <c r="A23" s="41" t="str">
        <f t="shared" si="0"/>
        <v>PCV01443</v>
      </c>
      <c r="B23" s="41">
        <f t="shared" si="1"/>
        <v>-5225</v>
      </c>
      <c r="C23" s="149">
        <v>43846</v>
      </c>
      <c r="D23" s="11">
        <f>MAX(D$1:D22)+1</f>
        <v>1443</v>
      </c>
      <c r="E23" s="4" t="s">
        <v>29</v>
      </c>
      <c r="F23" s="4" t="s">
        <v>1279</v>
      </c>
      <c r="G23" s="4" t="s">
        <v>529</v>
      </c>
      <c r="H23" s="16"/>
      <c r="I23" s="135">
        <v>5225</v>
      </c>
      <c r="J23" s="14">
        <f t="shared" si="2"/>
        <v>127888</v>
      </c>
      <c r="M23" s="50"/>
      <c r="N23" s="50"/>
      <c r="O23" s="3"/>
      <c r="P23" s="69"/>
      <c r="Q23" s="4"/>
    </row>
    <row r="24" spans="1:17" s="31" customFormat="1" x14ac:dyDescent="0.3">
      <c r="A24" s="41" t="str">
        <f t="shared" si="0"/>
        <v/>
      </c>
      <c r="B24" s="41" t="str">
        <f t="shared" si="1"/>
        <v/>
      </c>
      <c r="C24" s="149"/>
      <c r="D24" s="11"/>
      <c r="E24" s="4" t="s">
        <v>521</v>
      </c>
      <c r="F24" s="4" t="s">
        <v>1280</v>
      </c>
      <c r="G24" s="4"/>
      <c r="H24" s="136">
        <v>2200000</v>
      </c>
      <c r="I24" s="17"/>
      <c r="J24" s="14">
        <f t="shared" si="2"/>
        <v>2327888</v>
      </c>
      <c r="M24" s="50"/>
      <c r="N24" s="50"/>
      <c r="O24" s="3"/>
      <c r="P24" s="69"/>
      <c r="Q24" s="4"/>
    </row>
    <row r="25" spans="1:17" s="31" customFormat="1" x14ac:dyDescent="0.3">
      <c r="A25" s="41" t="str">
        <f t="shared" si="0"/>
        <v>PCV01444</v>
      </c>
      <c r="B25" s="41">
        <f t="shared" si="1"/>
        <v>-286150</v>
      </c>
      <c r="C25" s="149">
        <v>43846</v>
      </c>
      <c r="D25" s="11">
        <f>MAX(D$1:D23)+1</f>
        <v>1444</v>
      </c>
      <c r="E25" s="4" t="s">
        <v>127</v>
      </c>
      <c r="F25" s="4" t="s">
        <v>1281</v>
      </c>
      <c r="G25" s="4" t="s">
        <v>466</v>
      </c>
      <c r="H25" s="16"/>
      <c r="I25" s="135">
        <v>286150</v>
      </c>
      <c r="J25" s="14">
        <f t="shared" si="2"/>
        <v>2041738</v>
      </c>
      <c r="M25" s="50"/>
      <c r="N25" s="50"/>
      <c r="O25" s="3"/>
      <c r="P25" s="69"/>
      <c r="Q25" s="4"/>
    </row>
    <row r="26" spans="1:17" s="31" customFormat="1" x14ac:dyDescent="0.3">
      <c r="A26" s="41" t="str">
        <f t="shared" si="0"/>
        <v>PCV01445</v>
      </c>
      <c r="B26" s="41">
        <f t="shared" si="1"/>
        <v>-8760</v>
      </c>
      <c r="C26" s="149">
        <v>43847</v>
      </c>
      <c r="D26" s="11">
        <f>MAX(D$1:D25)+1</f>
        <v>1445</v>
      </c>
      <c r="E26" s="4" t="s">
        <v>29</v>
      </c>
      <c r="F26" s="4" t="s">
        <v>1282</v>
      </c>
      <c r="G26" s="4" t="s">
        <v>475</v>
      </c>
      <c r="H26" s="16"/>
      <c r="I26" s="135">
        <v>8760</v>
      </c>
      <c r="J26" s="14">
        <f t="shared" si="2"/>
        <v>2032978</v>
      </c>
      <c r="M26" s="50"/>
      <c r="N26" s="50"/>
      <c r="O26" s="3"/>
      <c r="P26" s="69"/>
      <c r="Q26" s="4"/>
    </row>
    <row r="27" spans="1:17" s="31" customFormat="1" x14ac:dyDescent="0.3">
      <c r="A27" s="41" t="str">
        <f t="shared" si="0"/>
        <v>PCV01446</v>
      </c>
      <c r="B27" s="41">
        <f t="shared" si="1"/>
        <v>-87000</v>
      </c>
      <c r="C27" s="149">
        <v>43847</v>
      </c>
      <c r="D27" s="11">
        <f>MAX(D$1:D26)+1</f>
        <v>1446</v>
      </c>
      <c r="E27" s="4" t="s">
        <v>26</v>
      </c>
      <c r="F27" s="4" t="s">
        <v>1283</v>
      </c>
      <c r="G27" s="4" t="s">
        <v>489</v>
      </c>
      <c r="H27" s="16"/>
      <c r="I27" s="135">
        <v>87000</v>
      </c>
      <c r="J27" s="14">
        <f t="shared" si="2"/>
        <v>1945978</v>
      </c>
      <c r="M27" s="50"/>
      <c r="N27" s="50"/>
      <c r="O27" s="3"/>
      <c r="P27" s="69"/>
      <c r="Q27" s="4"/>
    </row>
    <row r="28" spans="1:17" s="31" customFormat="1" x14ac:dyDescent="0.3">
      <c r="A28" s="41" t="str">
        <f t="shared" si="0"/>
        <v>PCV01447</v>
      </c>
      <c r="B28" s="41">
        <f t="shared" si="1"/>
        <v>-9000</v>
      </c>
      <c r="C28" s="149">
        <v>43847</v>
      </c>
      <c r="D28" s="11">
        <f>MAX(D$1:D27)+1</f>
        <v>1447</v>
      </c>
      <c r="E28" s="4" t="s">
        <v>521</v>
      </c>
      <c r="F28" s="4" t="s">
        <v>1284</v>
      </c>
      <c r="G28" s="4" t="s">
        <v>533</v>
      </c>
      <c r="H28" s="16"/>
      <c r="I28" s="135">
        <v>9000</v>
      </c>
      <c r="J28" s="14">
        <f t="shared" si="2"/>
        <v>1936978</v>
      </c>
      <c r="M28" s="50"/>
      <c r="N28" s="50"/>
      <c r="O28" s="3"/>
      <c r="P28" s="69"/>
      <c r="Q28" s="4"/>
    </row>
    <row r="29" spans="1:17" s="31" customFormat="1" x14ac:dyDescent="0.3">
      <c r="A29" s="41" t="str">
        <f t="shared" si="0"/>
        <v>PCV01448</v>
      </c>
      <c r="B29" s="41">
        <f t="shared" si="1"/>
        <v>-15000</v>
      </c>
      <c r="C29" s="149">
        <v>43847</v>
      </c>
      <c r="D29" s="11">
        <f>MAX(D$1:D28)+1</f>
        <v>1448</v>
      </c>
      <c r="E29" s="4" t="s">
        <v>601</v>
      </c>
      <c r="F29" s="4" t="s">
        <v>1304</v>
      </c>
      <c r="G29" t="s">
        <v>536</v>
      </c>
      <c r="H29" s="16"/>
      <c r="I29" s="135">
        <v>15000</v>
      </c>
      <c r="J29" s="14">
        <f t="shared" si="2"/>
        <v>1921978</v>
      </c>
      <c r="M29" s="50"/>
      <c r="N29" s="50"/>
      <c r="O29" s="3"/>
      <c r="P29" s="69"/>
      <c r="Q29" s="4"/>
    </row>
    <row r="30" spans="1:17" s="31" customFormat="1" x14ac:dyDescent="0.3">
      <c r="A30" s="41" t="str">
        <f t="shared" si="0"/>
        <v>PCV01449</v>
      </c>
      <c r="B30" s="41">
        <f t="shared" si="1"/>
        <v>-1000</v>
      </c>
      <c r="C30" s="149">
        <v>43847</v>
      </c>
      <c r="D30" s="11">
        <f>MAX(D$1:D29)+1</f>
        <v>1449</v>
      </c>
      <c r="E30" s="4" t="s">
        <v>601</v>
      </c>
      <c r="F30" s="4" t="s">
        <v>1285</v>
      </c>
      <c r="G30" s="4" t="s">
        <v>489</v>
      </c>
      <c r="H30" s="16"/>
      <c r="I30" s="135">
        <v>1000</v>
      </c>
      <c r="J30" s="14">
        <f t="shared" si="2"/>
        <v>1920978</v>
      </c>
      <c r="M30" s="50"/>
      <c r="N30" s="50"/>
      <c r="O30" s="3"/>
      <c r="P30" s="69"/>
      <c r="Q30" s="4"/>
    </row>
    <row r="31" spans="1:17" s="31" customFormat="1" x14ac:dyDescent="0.3">
      <c r="A31" s="41" t="str">
        <f t="shared" si="0"/>
        <v>PCV01450</v>
      </c>
      <c r="B31" s="41">
        <f t="shared" si="1"/>
        <v>-3000</v>
      </c>
      <c r="C31" s="149">
        <v>43847</v>
      </c>
      <c r="D31" s="11">
        <f>MAX(D$1:D30)+1</f>
        <v>1450</v>
      </c>
      <c r="E31" s="4" t="s">
        <v>26</v>
      </c>
      <c r="F31" s="4" t="s">
        <v>1286</v>
      </c>
      <c r="G31" s="4" t="s">
        <v>603</v>
      </c>
      <c r="H31" s="16"/>
      <c r="I31" s="135">
        <v>3000</v>
      </c>
      <c r="J31" s="14">
        <f t="shared" si="2"/>
        <v>1917978</v>
      </c>
      <c r="M31" s="50"/>
      <c r="N31" s="50"/>
      <c r="O31" s="3"/>
      <c r="P31" s="69"/>
      <c r="Q31" s="4"/>
    </row>
    <row r="32" spans="1:17" s="31" customFormat="1" x14ac:dyDescent="0.3">
      <c r="A32" s="41" t="str">
        <f t="shared" si="0"/>
        <v>PCV01451</v>
      </c>
      <c r="B32" s="41">
        <f t="shared" si="1"/>
        <v>-37400</v>
      </c>
      <c r="C32" s="149">
        <v>43848</v>
      </c>
      <c r="D32" s="11">
        <f>MAX(D$1:D31)+1</f>
        <v>1451</v>
      </c>
      <c r="E32" s="4" t="s">
        <v>633</v>
      </c>
      <c r="F32" s="4" t="s">
        <v>1287</v>
      </c>
      <c r="G32" s="4" t="s">
        <v>529</v>
      </c>
      <c r="H32" s="16"/>
      <c r="I32" s="135">
        <v>37400</v>
      </c>
      <c r="J32" s="14">
        <f t="shared" si="2"/>
        <v>1880578</v>
      </c>
      <c r="M32" s="50"/>
      <c r="N32" s="50"/>
      <c r="O32" s="3"/>
      <c r="P32" s="69"/>
      <c r="Q32" s="4"/>
    </row>
    <row r="33" spans="1:17" s="31" customFormat="1" x14ac:dyDescent="0.3">
      <c r="A33" s="41" t="str">
        <f t="shared" si="0"/>
        <v>PCV01452</v>
      </c>
      <c r="B33" s="41">
        <f t="shared" si="1"/>
        <v>-1000</v>
      </c>
      <c r="C33" s="149">
        <v>43850</v>
      </c>
      <c r="D33" s="11">
        <f>MAX(D$1:D32)+1</f>
        <v>1452</v>
      </c>
      <c r="E33" s="4" t="s">
        <v>521</v>
      </c>
      <c r="F33" s="4" t="s">
        <v>1288</v>
      </c>
      <c r="G33" s="4" t="s">
        <v>497</v>
      </c>
      <c r="H33" s="16"/>
      <c r="I33" s="135">
        <v>1000</v>
      </c>
      <c r="J33" s="14">
        <f t="shared" si="2"/>
        <v>1879578</v>
      </c>
      <c r="M33" s="50"/>
      <c r="N33" s="50"/>
      <c r="O33" s="3"/>
      <c r="P33" s="69"/>
      <c r="Q33" s="4"/>
    </row>
    <row r="34" spans="1:17" s="31" customFormat="1" x14ac:dyDescent="0.3">
      <c r="A34" s="41" t="str">
        <f t="shared" si="0"/>
        <v>PCV01453</v>
      </c>
      <c r="B34" s="41">
        <f t="shared" si="1"/>
        <v>-750000</v>
      </c>
      <c r="C34" s="149">
        <v>43851</v>
      </c>
      <c r="D34" s="11">
        <f>MAX(D$1:D33)+1</f>
        <v>1453</v>
      </c>
      <c r="E34" s="4" t="s">
        <v>56</v>
      </c>
      <c r="F34" s="189" t="s">
        <v>1756</v>
      </c>
      <c r="G34" s="188" t="s">
        <v>489</v>
      </c>
      <c r="H34" s="16"/>
      <c r="I34" s="135">
        <v>750000</v>
      </c>
      <c r="J34" s="14">
        <f t="shared" si="2"/>
        <v>1129578</v>
      </c>
      <c r="M34" s="50"/>
      <c r="N34" s="50"/>
      <c r="O34" s="3"/>
      <c r="P34" s="69"/>
      <c r="Q34" s="4"/>
    </row>
    <row r="35" spans="1:17" s="31" customFormat="1" x14ac:dyDescent="0.3">
      <c r="A35" s="41" t="str">
        <f t="shared" si="0"/>
        <v>PCV01454</v>
      </c>
      <c r="B35" s="41">
        <f t="shared" si="1"/>
        <v>-266400</v>
      </c>
      <c r="C35" s="149">
        <v>43852</v>
      </c>
      <c r="D35" s="11">
        <f>MAX(D$1:D34)+1</f>
        <v>1454</v>
      </c>
      <c r="E35" s="4" t="s">
        <v>127</v>
      </c>
      <c r="F35" s="4" t="s">
        <v>1289</v>
      </c>
      <c r="G35" s="4" t="s">
        <v>466</v>
      </c>
      <c r="H35" s="16"/>
      <c r="I35" s="135">
        <v>266400</v>
      </c>
      <c r="J35" s="14">
        <f>J34-I35+H35</f>
        <v>863178</v>
      </c>
      <c r="M35" s="50"/>
      <c r="N35" s="50"/>
      <c r="O35" s="3"/>
      <c r="P35" s="69"/>
      <c r="Q35" s="4"/>
    </row>
    <row r="36" spans="1:17" s="31" customFormat="1" x14ac:dyDescent="0.3">
      <c r="A36" s="41" t="str">
        <f t="shared" si="0"/>
        <v>PCV01455</v>
      </c>
      <c r="B36" s="41">
        <f t="shared" si="1"/>
        <v>-18000</v>
      </c>
      <c r="C36" s="149">
        <v>43852</v>
      </c>
      <c r="D36" s="11">
        <f>MAX(D$1:D35)+1</f>
        <v>1455</v>
      </c>
      <c r="E36" s="138" t="s">
        <v>1290</v>
      </c>
      <c r="F36" s="4" t="s">
        <v>1291</v>
      </c>
      <c r="G36" t="s">
        <v>536</v>
      </c>
      <c r="H36" s="16"/>
      <c r="I36" s="135">
        <v>18000</v>
      </c>
      <c r="J36" s="14">
        <f t="shared" si="2"/>
        <v>845178</v>
      </c>
      <c r="M36" s="50"/>
      <c r="N36" s="50"/>
      <c r="O36" s="3"/>
      <c r="P36" s="69"/>
      <c r="Q36" s="4"/>
    </row>
    <row r="37" spans="1:17" s="31" customFormat="1" x14ac:dyDescent="0.3">
      <c r="A37" s="41" t="str">
        <f t="shared" si="0"/>
        <v>PCV01456</v>
      </c>
      <c r="B37" s="41">
        <f t="shared" si="1"/>
        <v>-6000</v>
      </c>
      <c r="C37" s="149">
        <v>43853</v>
      </c>
      <c r="D37" s="11">
        <f>MAX(D$1:D36)+1</f>
        <v>1456</v>
      </c>
      <c r="E37" s="4" t="s">
        <v>66</v>
      </c>
      <c r="F37" s="4" t="s">
        <v>1292</v>
      </c>
      <c r="G37" s="4" t="s">
        <v>497</v>
      </c>
      <c r="H37" s="16"/>
      <c r="I37" s="135">
        <v>6000</v>
      </c>
      <c r="J37" s="14">
        <f t="shared" si="2"/>
        <v>839178</v>
      </c>
      <c r="M37" s="50"/>
      <c r="N37" s="50"/>
      <c r="O37" s="3"/>
      <c r="P37" s="69"/>
      <c r="Q37" s="4"/>
    </row>
    <row r="38" spans="1:17" s="31" customFormat="1" x14ac:dyDescent="0.3">
      <c r="A38" s="41" t="str">
        <f t="shared" si="0"/>
        <v>PCV01457</v>
      </c>
      <c r="B38" s="41">
        <f t="shared" si="1"/>
        <v>-3000</v>
      </c>
      <c r="C38" s="149">
        <v>43853</v>
      </c>
      <c r="D38" s="11">
        <f>MAX(D$1:D37)+1</f>
        <v>1457</v>
      </c>
      <c r="E38" s="4" t="s">
        <v>66</v>
      </c>
      <c r="F38" s="4" t="s">
        <v>1294</v>
      </c>
      <c r="G38" s="4" t="s">
        <v>603</v>
      </c>
      <c r="H38" s="16"/>
      <c r="I38" s="135">
        <v>3000</v>
      </c>
      <c r="J38" s="14">
        <f t="shared" si="2"/>
        <v>836178</v>
      </c>
      <c r="M38" s="50"/>
      <c r="N38" s="50"/>
      <c r="O38" s="3"/>
      <c r="P38" s="69"/>
      <c r="Q38" s="4"/>
    </row>
    <row r="39" spans="1:17" s="31" customFormat="1" x14ac:dyDescent="0.3">
      <c r="A39" s="41" t="str">
        <f t="shared" si="0"/>
        <v>PCV01458</v>
      </c>
      <c r="B39" s="41">
        <f t="shared" si="1"/>
        <v>-300000</v>
      </c>
      <c r="C39" s="149">
        <v>43854</v>
      </c>
      <c r="D39" s="11">
        <f>MAX(D$1:D38)+1</f>
        <v>1458</v>
      </c>
      <c r="E39" s="4" t="s">
        <v>66</v>
      </c>
      <c r="F39" s="4" t="s">
        <v>1293</v>
      </c>
      <c r="G39" t="s">
        <v>607</v>
      </c>
      <c r="H39" s="16"/>
      <c r="I39" s="135">
        <v>300000</v>
      </c>
      <c r="J39" s="14">
        <f t="shared" si="2"/>
        <v>536178</v>
      </c>
      <c r="M39" s="50"/>
      <c r="N39" s="50"/>
      <c r="O39" s="3"/>
      <c r="P39" s="69"/>
      <c r="Q39" s="4"/>
    </row>
    <row r="40" spans="1:17" s="31" customFormat="1" x14ac:dyDescent="0.3">
      <c r="A40" s="41" t="str">
        <f t="shared" si="0"/>
        <v>PCV01459</v>
      </c>
      <c r="B40" s="41">
        <f t="shared" si="1"/>
        <v>-10000</v>
      </c>
      <c r="C40" s="149">
        <v>43854</v>
      </c>
      <c r="D40" s="11">
        <f>MAX(D$1:D39)+1</f>
        <v>1459</v>
      </c>
      <c r="E40" s="4" t="s">
        <v>66</v>
      </c>
      <c r="F40" s="4" t="s">
        <v>1295</v>
      </c>
      <c r="G40" s="4" t="s">
        <v>547</v>
      </c>
      <c r="H40" s="16"/>
      <c r="I40" s="135">
        <v>10000</v>
      </c>
      <c r="J40" s="14">
        <f t="shared" si="2"/>
        <v>526178</v>
      </c>
      <c r="M40" s="50"/>
      <c r="N40" s="50"/>
      <c r="O40" s="3"/>
      <c r="P40" s="69"/>
      <c r="Q40" s="4"/>
    </row>
    <row r="41" spans="1:17" s="31" customFormat="1" x14ac:dyDescent="0.3">
      <c r="A41" s="41" t="str">
        <f t="shared" si="0"/>
        <v>PCV01460</v>
      </c>
      <c r="B41" s="41">
        <f t="shared" si="1"/>
        <v>-19700</v>
      </c>
      <c r="C41" s="149">
        <v>43854</v>
      </c>
      <c r="D41" s="11">
        <f>MAX(D$1:D40)+1</f>
        <v>1460</v>
      </c>
      <c r="E41" s="4" t="s">
        <v>29</v>
      </c>
      <c r="F41" s="4" t="s">
        <v>1296</v>
      </c>
      <c r="G41" s="4" t="s">
        <v>591</v>
      </c>
      <c r="H41" s="16"/>
      <c r="I41" s="135">
        <v>19700</v>
      </c>
      <c r="J41" s="14">
        <f t="shared" si="2"/>
        <v>506478</v>
      </c>
      <c r="M41" s="50"/>
      <c r="N41" s="50"/>
      <c r="O41" s="3"/>
      <c r="P41" s="69"/>
      <c r="Q41" s="4"/>
    </row>
    <row r="42" spans="1:17" s="31" customFormat="1" x14ac:dyDescent="0.3">
      <c r="A42" s="41" t="str">
        <f t="shared" si="0"/>
        <v>PCV01461</v>
      </c>
      <c r="B42" s="41">
        <f t="shared" si="1"/>
        <v>-3500</v>
      </c>
      <c r="C42" s="149">
        <v>43857</v>
      </c>
      <c r="D42" s="11">
        <f>MAX(D$1:D41)+1</f>
        <v>1461</v>
      </c>
      <c r="E42" s="4" t="s">
        <v>633</v>
      </c>
      <c r="F42" s="4" t="s">
        <v>1297</v>
      </c>
      <c r="G42" s="4" t="s">
        <v>603</v>
      </c>
      <c r="H42" s="16"/>
      <c r="I42" s="135">
        <v>3500</v>
      </c>
      <c r="J42" s="14">
        <f t="shared" si="2"/>
        <v>502978</v>
      </c>
      <c r="M42" s="50"/>
      <c r="N42" s="50"/>
      <c r="O42" s="3"/>
      <c r="P42" s="69"/>
      <c r="Q42" s="4"/>
    </row>
    <row r="43" spans="1:17" s="31" customFormat="1" x14ac:dyDescent="0.3">
      <c r="A43" s="41" t="str">
        <f t="shared" si="0"/>
        <v>PCV01462</v>
      </c>
      <c r="B43" s="41">
        <f t="shared" si="1"/>
        <v>-57000</v>
      </c>
      <c r="C43" s="149">
        <v>43857</v>
      </c>
      <c r="D43" s="11">
        <f>MAX(D$1:D42)+1</f>
        <v>1462</v>
      </c>
      <c r="E43" s="4" t="s">
        <v>26</v>
      </c>
      <c r="F43" s="4" t="s">
        <v>1298</v>
      </c>
      <c r="G43" s="4" t="s">
        <v>524</v>
      </c>
      <c r="H43" s="16"/>
      <c r="I43" s="135">
        <v>57000</v>
      </c>
      <c r="J43" s="14">
        <f t="shared" si="2"/>
        <v>445978</v>
      </c>
      <c r="M43" s="50"/>
      <c r="N43" s="50"/>
      <c r="O43" s="3"/>
      <c r="P43" s="69"/>
      <c r="Q43" s="4"/>
    </row>
    <row r="44" spans="1:17" s="31" customFormat="1" x14ac:dyDescent="0.3">
      <c r="A44" s="41" t="str">
        <f t="shared" si="0"/>
        <v>PCV01463</v>
      </c>
      <c r="B44" s="41">
        <f t="shared" si="1"/>
        <v>-95420</v>
      </c>
      <c r="C44" s="149">
        <v>43857</v>
      </c>
      <c r="D44" s="11">
        <f>MAX(D$1:D43)+1</f>
        <v>1463</v>
      </c>
      <c r="E44" s="4" t="s">
        <v>538</v>
      </c>
      <c r="F44" s="4" t="s">
        <v>1299</v>
      </c>
      <c r="G44" s="4" t="s">
        <v>475</v>
      </c>
      <c r="H44" s="16"/>
      <c r="I44" s="135">
        <v>95420</v>
      </c>
      <c r="J44" s="14">
        <f t="shared" si="2"/>
        <v>350558</v>
      </c>
      <c r="M44" s="50"/>
      <c r="N44" s="50"/>
      <c r="O44" s="3"/>
      <c r="P44" s="69"/>
      <c r="Q44" s="4"/>
    </row>
    <row r="45" spans="1:17" s="31" customFormat="1" x14ac:dyDescent="0.3">
      <c r="A45" s="41" t="str">
        <f t="shared" si="0"/>
        <v>PCV01464</v>
      </c>
      <c r="B45" s="41">
        <f t="shared" si="1"/>
        <v>-94400</v>
      </c>
      <c r="C45" s="149">
        <v>43860</v>
      </c>
      <c r="D45" s="11">
        <f>MAX(D$1:D44)+1</f>
        <v>1464</v>
      </c>
      <c r="E45" s="4" t="s">
        <v>127</v>
      </c>
      <c r="F45" s="4" t="s">
        <v>1300</v>
      </c>
      <c r="G45" s="4" t="s">
        <v>466</v>
      </c>
      <c r="H45" s="16"/>
      <c r="I45" s="135">
        <v>94400</v>
      </c>
      <c r="J45" s="14">
        <f t="shared" si="2"/>
        <v>256158</v>
      </c>
      <c r="M45" s="50"/>
      <c r="N45" s="50"/>
      <c r="O45" s="3"/>
      <c r="P45" s="69"/>
      <c r="Q45" s="4"/>
    </row>
    <row r="46" spans="1:17" s="31" customFormat="1" x14ac:dyDescent="0.3">
      <c r="A46" s="41" t="str">
        <f t="shared" si="0"/>
        <v>PCV01465</v>
      </c>
      <c r="B46" s="41">
        <f t="shared" si="1"/>
        <v>-18000</v>
      </c>
      <c r="C46" s="149">
        <v>43860</v>
      </c>
      <c r="D46" s="11">
        <f>MAX(D$1:D45)+1</f>
        <v>1465</v>
      </c>
      <c r="E46" s="4" t="s">
        <v>26</v>
      </c>
      <c r="F46" s="4" t="s">
        <v>1301</v>
      </c>
      <c r="G46" s="4" t="s">
        <v>489</v>
      </c>
      <c r="H46" s="16"/>
      <c r="I46" s="135">
        <v>18000</v>
      </c>
      <c r="J46" s="14">
        <f t="shared" si="2"/>
        <v>238158</v>
      </c>
      <c r="M46" s="50"/>
      <c r="N46" s="50"/>
      <c r="O46" s="3"/>
      <c r="P46" s="69"/>
      <c r="Q46" s="4"/>
    </row>
    <row r="47" spans="1:17" s="31" customFormat="1" x14ac:dyDescent="0.3">
      <c r="A47" s="41" t="str">
        <f t="shared" si="0"/>
        <v>PCV01466</v>
      </c>
      <c r="B47" s="41">
        <f t="shared" si="1"/>
        <v>-3500</v>
      </c>
      <c r="C47" s="149">
        <v>43861</v>
      </c>
      <c r="D47" s="11">
        <f>MAX(D$1:D46)+1</f>
        <v>1466</v>
      </c>
      <c r="E47" s="4" t="s">
        <v>26</v>
      </c>
      <c r="F47" s="4" t="s">
        <v>1302</v>
      </c>
      <c r="G47" s="4" t="s">
        <v>603</v>
      </c>
      <c r="H47" s="16"/>
      <c r="I47" s="135">
        <v>3500</v>
      </c>
      <c r="J47" s="14">
        <f t="shared" si="2"/>
        <v>234658</v>
      </c>
      <c r="M47" s="50"/>
      <c r="N47" s="50"/>
      <c r="O47" s="3"/>
      <c r="P47" s="69"/>
      <c r="Q47" s="4"/>
    </row>
    <row r="48" spans="1:17" s="31" customFormat="1" x14ac:dyDescent="0.3">
      <c r="A48" s="41" t="str">
        <f t="shared" si="0"/>
        <v>PCV01467</v>
      </c>
      <c r="B48" s="41">
        <f t="shared" si="1"/>
        <v>-6000</v>
      </c>
      <c r="C48" s="149">
        <v>43861</v>
      </c>
      <c r="D48" s="11">
        <f>MAX(D$1:D47)+1</f>
        <v>1467</v>
      </c>
      <c r="E48" s="4" t="s">
        <v>402</v>
      </c>
      <c r="F48" s="4" t="s">
        <v>1303</v>
      </c>
      <c r="G48" s="4" t="s">
        <v>611</v>
      </c>
      <c r="H48" s="16"/>
      <c r="I48" s="135">
        <v>6000</v>
      </c>
      <c r="J48" s="14">
        <f t="shared" si="2"/>
        <v>228658</v>
      </c>
      <c r="M48" s="50"/>
      <c r="N48" s="50"/>
      <c r="O48" s="3"/>
      <c r="P48" s="69"/>
      <c r="Q48" s="4"/>
    </row>
    <row r="49" spans="1:17" s="31" customFormat="1" x14ac:dyDescent="0.3">
      <c r="A49" s="41" t="str">
        <f t="shared" si="0"/>
        <v/>
      </c>
      <c r="B49" s="41" t="str">
        <f t="shared" si="1"/>
        <v/>
      </c>
      <c r="C49" s="149">
        <v>43861</v>
      </c>
      <c r="D49" s="11"/>
      <c r="E49" s="4" t="s">
        <v>1127</v>
      </c>
      <c r="F49" s="4" t="s">
        <v>1306</v>
      </c>
      <c r="G49" s="4"/>
      <c r="H49" s="16">
        <v>7000</v>
      </c>
      <c r="I49" s="135"/>
      <c r="J49" s="14">
        <f t="shared" si="2"/>
        <v>235658</v>
      </c>
      <c r="M49" s="50"/>
      <c r="N49" s="50"/>
      <c r="O49" s="3"/>
      <c r="P49" s="69"/>
      <c r="Q49" s="4"/>
    </row>
    <row r="50" spans="1:17" s="31" customFormat="1" x14ac:dyDescent="0.3">
      <c r="A50" s="41" t="str">
        <f t="shared" si="0"/>
        <v>PCV01468</v>
      </c>
      <c r="B50" s="41">
        <f t="shared" si="1"/>
        <v>-60000</v>
      </c>
      <c r="C50" s="149">
        <v>43861</v>
      </c>
      <c r="D50" s="11">
        <f>MAX(D$1:D48)+1</f>
        <v>1468</v>
      </c>
      <c r="E50" s="4" t="s">
        <v>56</v>
      </c>
      <c r="F50" s="4" t="s">
        <v>1758</v>
      </c>
      <c r="G50" s="4" t="s">
        <v>489</v>
      </c>
      <c r="H50" s="16"/>
      <c r="I50" s="135">
        <v>60000</v>
      </c>
      <c r="J50" s="14">
        <f t="shared" si="2"/>
        <v>175658</v>
      </c>
      <c r="K50" s="34"/>
      <c r="M50" s="50"/>
      <c r="N50" s="50"/>
      <c r="O50" s="3"/>
      <c r="P50" s="69"/>
      <c r="Q50" s="4"/>
    </row>
    <row r="51" spans="1:17" s="31" customFormat="1" x14ac:dyDescent="0.3">
      <c r="A51" s="41" t="str">
        <f t="shared" si="0"/>
        <v/>
      </c>
      <c r="B51" s="41" t="str">
        <f t="shared" si="1"/>
        <v/>
      </c>
      <c r="C51" s="149">
        <v>43865</v>
      </c>
      <c r="D51" s="11"/>
      <c r="E51" s="4" t="s">
        <v>150</v>
      </c>
      <c r="F51" s="4" t="s">
        <v>1305</v>
      </c>
      <c r="G51" s="4" t="s">
        <v>466</v>
      </c>
      <c r="H51" s="136">
        <v>33000</v>
      </c>
      <c r="I51" s="135"/>
      <c r="J51" s="14">
        <f>J50-I51+H51</f>
        <v>208658</v>
      </c>
      <c r="M51" s="50"/>
      <c r="N51" s="50"/>
      <c r="O51" s="3"/>
      <c r="P51" s="69"/>
      <c r="Q51" s="4"/>
    </row>
    <row r="52" spans="1:17" s="31" customFormat="1" x14ac:dyDescent="0.3">
      <c r="A52" s="41" t="str">
        <f t="shared" si="0"/>
        <v>PCV01469</v>
      </c>
      <c r="B52" s="41">
        <f t="shared" si="1"/>
        <v>-158600</v>
      </c>
      <c r="C52" s="149">
        <v>43866</v>
      </c>
      <c r="D52" s="11">
        <f>MAX(D$1:D50)+1</f>
        <v>1469</v>
      </c>
      <c r="E52" s="4" t="s">
        <v>92</v>
      </c>
      <c r="F52" s="4" t="s">
        <v>1307</v>
      </c>
      <c r="G52" s="4" t="s">
        <v>466</v>
      </c>
      <c r="H52" s="16"/>
      <c r="I52" s="135">
        <v>158600</v>
      </c>
      <c r="J52" s="14">
        <f t="shared" ref="J52:J61" si="3">J51-I52+H52</f>
        <v>50058</v>
      </c>
      <c r="M52" s="50"/>
      <c r="N52" s="50"/>
      <c r="O52" s="3"/>
      <c r="P52" s="69"/>
      <c r="Q52" s="4"/>
    </row>
    <row r="53" spans="1:17" s="31" customFormat="1" x14ac:dyDescent="0.3">
      <c r="A53" s="41" t="str">
        <f t="shared" si="0"/>
        <v/>
      </c>
      <c r="B53" s="41" t="str">
        <f t="shared" si="1"/>
        <v/>
      </c>
      <c r="C53" s="149">
        <v>43866</v>
      </c>
      <c r="D53" s="11"/>
      <c r="E53" s="4" t="s">
        <v>521</v>
      </c>
      <c r="F53" s="4" t="s">
        <v>1308</v>
      </c>
      <c r="G53" s="4"/>
      <c r="H53" s="16">
        <v>1000000</v>
      </c>
      <c r="I53" s="17"/>
      <c r="J53" s="14">
        <f t="shared" si="3"/>
        <v>1050058</v>
      </c>
      <c r="M53" s="50"/>
      <c r="N53" s="50"/>
      <c r="O53" s="3"/>
      <c r="P53" s="69"/>
      <c r="Q53" s="4"/>
    </row>
    <row r="54" spans="1:17" s="31" customFormat="1" x14ac:dyDescent="0.3">
      <c r="A54" s="41" t="str">
        <f t="shared" si="0"/>
        <v>PCV01470</v>
      </c>
      <c r="B54" s="41">
        <f t="shared" si="1"/>
        <v>-88000</v>
      </c>
      <c r="C54" s="149">
        <v>43867</v>
      </c>
      <c r="D54" s="11">
        <f>MAX(D$1:D52)+1</f>
        <v>1470</v>
      </c>
      <c r="E54" s="4" t="s">
        <v>56</v>
      </c>
      <c r="F54" s="189" t="s">
        <v>1756</v>
      </c>
      <c r="G54" s="188" t="s">
        <v>489</v>
      </c>
      <c r="H54" s="16"/>
      <c r="I54" s="135">
        <v>88000</v>
      </c>
      <c r="J54" s="14">
        <f t="shared" si="3"/>
        <v>962058</v>
      </c>
      <c r="M54" s="50"/>
      <c r="N54" s="50"/>
      <c r="O54" s="3"/>
      <c r="P54" s="69"/>
      <c r="Q54" s="4"/>
    </row>
    <row r="55" spans="1:17" s="31" customFormat="1" x14ac:dyDescent="0.3">
      <c r="A55" s="41" t="str">
        <f t="shared" si="0"/>
        <v/>
      </c>
      <c r="B55" s="41" t="str">
        <f t="shared" si="1"/>
        <v/>
      </c>
      <c r="C55" s="149">
        <v>43867</v>
      </c>
      <c r="D55" s="11"/>
      <c r="E55" s="4" t="s">
        <v>92</v>
      </c>
      <c r="F55" s="4" t="s">
        <v>1309</v>
      </c>
      <c r="G55" s="4" t="s">
        <v>466</v>
      </c>
      <c r="H55" s="136">
        <v>27700</v>
      </c>
      <c r="I55" s="17"/>
      <c r="J55" s="14">
        <f t="shared" si="3"/>
        <v>989758</v>
      </c>
      <c r="M55" s="50"/>
      <c r="N55" s="50"/>
      <c r="O55" s="3"/>
      <c r="P55" s="69"/>
      <c r="Q55" s="4"/>
    </row>
    <row r="56" spans="1:17" s="31" customFormat="1" x14ac:dyDescent="0.3">
      <c r="A56" s="41" t="str">
        <f t="shared" si="0"/>
        <v>PCV01471</v>
      </c>
      <c r="B56" s="41">
        <f t="shared" si="1"/>
        <v>-10000</v>
      </c>
      <c r="C56" s="149">
        <v>43867</v>
      </c>
      <c r="D56" s="11">
        <f>MAX(D$1:D54)+1</f>
        <v>1471</v>
      </c>
      <c r="E56" s="4" t="s">
        <v>601</v>
      </c>
      <c r="F56" s="4" t="s">
        <v>1310</v>
      </c>
      <c r="G56" s="4" t="s">
        <v>547</v>
      </c>
      <c r="H56" s="16"/>
      <c r="I56" s="135">
        <v>10000</v>
      </c>
      <c r="J56" s="14">
        <f t="shared" si="3"/>
        <v>979758</v>
      </c>
      <c r="M56" s="50"/>
      <c r="N56" s="50"/>
      <c r="O56" s="3"/>
      <c r="P56" s="69"/>
      <c r="Q56" s="4"/>
    </row>
    <row r="57" spans="1:17" s="31" customFormat="1" x14ac:dyDescent="0.3">
      <c r="A57" s="41" t="str">
        <f t="shared" si="0"/>
        <v/>
      </c>
      <c r="B57" s="41" t="str">
        <f t="shared" si="1"/>
        <v/>
      </c>
      <c r="C57" s="149">
        <v>43868</v>
      </c>
      <c r="D57" s="11"/>
      <c r="E57" s="4" t="s">
        <v>150</v>
      </c>
      <c r="F57" s="4" t="s">
        <v>1311</v>
      </c>
      <c r="G57" s="4" t="s">
        <v>466</v>
      </c>
      <c r="H57" s="136">
        <v>48000</v>
      </c>
      <c r="I57" s="17"/>
      <c r="J57" s="14">
        <f t="shared" si="3"/>
        <v>1027758</v>
      </c>
      <c r="M57" s="50"/>
      <c r="N57" s="50"/>
      <c r="O57" s="3"/>
      <c r="P57" s="69"/>
      <c r="Q57" s="4"/>
    </row>
    <row r="58" spans="1:17" s="31" customFormat="1" x14ac:dyDescent="0.3">
      <c r="A58" s="41" t="str">
        <f t="shared" si="0"/>
        <v>PCV01472</v>
      </c>
      <c r="B58" s="41">
        <f t="shared" si="1"/>
        <v>-40000</v>
      </c>
      <c r="C58" s="149">
        <v>43872</v>
      </c>
      <c r="D58" s="11">
        <f>MAX(D$1:D56)+1</f>
        <v>1472</v>
      </c>
      <c r="E58" s="4" t="s">
        <v>386</v>
      </c>
      <c r="F58" s="4" t="s">
        <v>1312</v>
      </c>
      <c r="G58" s="4" t="s">
        <v>524</v>
      </c>
      <c r="H58" s="16"/>
      <c r="I58" s="135">
        <v>40000</v>
      </c>
      <c r="J58" s="14">
        <f t="shared" si="3"/>
        <v>987758</v>
      </c>
      <c r="M58" s="50"/>
      <c r="N58" s="50"/>
      <c r="O58" s="3"/>
      <c r="P58" s="69"/>
      <c r="Q58" s="4"/>
    </row>
    <row r="59" spans="1:17" s="31" customFormat="1" x14ac:dyDescent="0.3">
      <c r="A59" s="41" t="str">
        <f t="shared" si="0"/>
        <v>PCV01473</v>
      </c>
      <c r="B59" s="41">
        <f t="shared" si="1"/>
        <v>-12000</v>
      </c>
      <c r="C59" s="149">
        <v>43872</v>
      </c>
      <c r="D59" s="11">
        <f>MAX(D$1:D58)+1</f>
        <v>1473</v>
      </c>
      <c r="E59" s="4" t="s">
        <v>56</v>
      </c>
      <c r="F59" s="4" t="s">
        <v>1313</v>
      </c>
      <c r="G59" s="4" t="s">
        <v>466</v>
      </c>
      <c r="H59" s="16"/>
      <c r="I59" s="135">
        <v>12000</v>
      </c>
      <c r="J59" s="14">
        <f t="shared" si="3"/>
        <v>975758</v>
      </c>
      <c r="M59" s="50"/>
      <c r="N59" s="50"/>
      <c r="O59" s="3"/>
      <c r="P59" s="69"/>
      <c r="Q59" s="4"/>
    </row>
    <row r="60" spans="1:17" s="31" customFormat="1" x14ac:dyDescent="0.3">
      <c r="A60" s="41" t="str">
        <f t="shared" si="0"/>
        <v>PCV01474</v>
      </c>
      <c r="B60" s="41">
        <f t="shared" si="1"/>
        <v>-118000</v>
      </c>
      <c r="C60" s="149">
        <v>43872</v>
      </c>
      <c r="D60" s="11">
        <f>MAX(D$1:D59)+1</f>
        <v>1474</v>
      </c>
      <c r="E60" s="4" t="s">
        <v>66</v>
      </c>
      <c r="F60" s="4" t="s">
        <v>1314</v>
      </c>
      <c r="G60" s="4" t="s">
        <v>489</v>
      </c>
      <c r="H60" s="16"/>
      <c r="I60" s="135">
        <v>118000</v>
      </c>
      <c r="J60" s="14">
        <f t="shared" si="3"/>
        <v>857758</v>
      </c>
      <c r="M60" s="50"/>
      <c r="N60" s="50"/>
      <c r="O60" s="3"/>
      <c r="P60" s="69"/>
      <c r="Q60" s="4"/>
    </row>
    <row r="61" spans="1:17" s="31" customFormat="1" x14ac:dyDescent="0.3">
      <c r="A61" s="41" t="str">
        <f t="shared" si="0"/>
        <v>PCV01475</v>
      </c>
      <c r="B61" s="41">
        <f t="shared" si="1"/>
        <v>-126000</v>
      </c>
      <c r="C61" s="149">
        <v>43873</v>
      </c>
      <c r="D61" s="11">
        <f>MAX(D$1:D60)+1</f>
        <v>1475</v>
      </c>
      <c r="E61" s="4" t="s">
        <v>92</v>
      </c>
      <c r="F61" s="4" t="s">
        <v>1315</v>
      </c>
      <c r="G61" s="4" t="s">
        <v>466</v>
      </c>
      <c r="H61" s="16"/>
      <c r="I61" s="135">
        <v>126000</v>
      </c>
      <c r="J61" s="14">
        <f t="shared" si="3"/>
        <v>731758</v>
      </c>
      <c r="M61" s="50"/>
      <c r="N61" s="50"/>
      <c r="O61" s="3"/>
      <c r="P61" s="69"/>
      <c r="Q61" s="4"/>
    </row>
    <row r="62" spans="1:17" s="31" customFormat="1" x14ac:dyDescent="0.3">
      <c r="A62" s="41" t="str">
        <f t="shared" si="0"/>
        <v>PCV01476</v>
      </c>
      <c r="B62" s="41">
        <f t="shared" si="1"/>
        <v>-12000</v>
      </c>
      <c r="C62" s="149">
        <v>43873</v>
      </c>
      <c r="D62" s="11">
        <f>MAX(D$1:D61)+1</f>
        <v>1476</v>
      </c>
      <c r="E62" s="4" t="s">
        <v>56</v>
      </c>
      <c r="F62" s="4" t="s">
        <v>1316</v>
      </c>
      <c r="G62" s="4" t="s">
        <v>466</v>
      </c>
      <c r="H62" s="16"/>
      <c r="I62" s="135">
        <v>12000</v>
      </c>
      <c r="J62" s="14">
        <f t="shared" si="2"/>
        <v>719758</v>
      </c>
      <c r="M62" s="50"/>
      <c r="N62" s="50"/>
      <c r="O62" s="3"/>
      <c r="P62" s="69"/>
      <c r="Q62" s="4"/>
    </row>
    <row r="63" spans="1:17" s="31" customFormat="1" x14ac:dyDescent="0.3">
      <c r="A63" s="41" t="str">
        <f t="shared" si="0"/>
        <v>PCV01477</v>
      </c>
      <c r="B63" s="41">
        <f t="shared" si="1"/>
        <v>-30000</v>
      </c>
      <c r="C63" s="149">
        <v>43873</v>
      </c>
      <c r="D63" s="11">
        <f>MAX(D$1:D62)+1</f>
        <v>1477</v>
      </c>
      <c r="E63" s="4" t="s">
        <v>26</v>
      </c>
      <c r="F63" s="4" t="s">
        <v>1317</v>
      </c>
      <c r="G63" t="s">
        <v>512</v>
      </c>
      <c r="H63" s="16"/>
      <c r="I63" s="135">
        <v>30000</v>
      </c>
      <c r="J63" s="14">
        <f t="shared" ref="J63:J126" si="4">J62-I63+H63</f>
        <v>689758</v>
      </c>
      <c r="M63" s="50"/>
      <c r="N63" s="50"/>
      <c r="O63" s="3"/>
      <c r="P63" s="69"/>
      <c r="Q63" s="4"/>
    </row>
    <row r="64" spans="1:17" s="31" customFormat="1" x14ac:dyDescent="0.3">
      <c r="A64" s="41" t="str">
        <f t="shared" si="0"/>
        <v>PCV01478</v>
      </c>
      <c r="B64" s="41">
        <f t="shared" si="1"/>
        <v>-7500</v>
      </c>
      <c r="C64" s="149">
        <v>43874</v>
      </c>
      <c r="D64" s="11">
        <f>MAX(D$1:D63)+1</f>
        <v>1478</v>
      </c>
      <c r="E64" s="4" t="s">
        <v>29</v>
      </c>
      <c r="F64" s="4" t="s">
        <v>1318</v>
      </c>
      <c r="G64" s="4" t="s">
        <v>591</v>
      </c>
      <c r="H64" s="16"/>
      <c r="I64" s="135">
        <v>7500</v>
      </c>
      <c r="J64" s="14">
        <f t="shared" si="4"/>
        <v>682258</v>
      </c>
      <c r="M64" s="50"/>
      <c r="N64" s="50"/>
      <c r="O64" s="3"/>
      <c r="P64" s="69"/>
      <c r="Q64" s="4"/>
    </row>
    <row r="65" spans="1:17" s="31" customFormat="1" x14ac:dyDescent="0.3">
      <c r="A65" s="41" t="str">
        <f t="shared" si="0"/>
        <v>PCV01479</v>
      </c>
      <c r="B65" s="41">
        <f t="shared" si="1"/>
        <v>-105000</v>
      </c>
      <c r="C65" s="149">
        <v>43875</v>
      </c>
      <c r="D65" s="11">
        <f>MAX(D$1:D64)+1</f>
        <v>1479</v>
      </c>
      <c r="E65" s="4" t="s">
        <v>26</v>
      </c>
      <c r="F65" s="4" t="s">
        <v>1319</v>
      </c>
      <c r="G65" s="4" t="s">
        <v>489</v>
      </c>
      <c r="H65" s="16"/>
      <c r="I65" s="135">
        <v>105000</v>
      </c>
      <c r="J65" s="14">
        <f t="shared" si="4"/>
        <v>577258</v>
      </c>
      <c r="M65" s="50"/>
      <c r="N65" s="50"/>
      <c r="O65" s="3"/>
      <c r="P65" s="69"/>
      <c r="Q65" s="4"/>
    </row>
    <row r="66" spans="1:17" s="31" customFormat="1" x14ac:dyDescent="0.3">
      <c r="A66" s="41" t="str">
        <f t="shared" si="0"/>
        <v>PCV01480</v>
      </c>
      <c r="B66" s="41">
        <f t="shared" si="1"/>
        <v>-9500</v>
      </c>
      <c r="C66" s="149">
        <v>43875</v>
      </c>
      <c r="D66" s="11">
        <f>MAX(D$1:D65)+1</f>
        <v>1480</v>
      </c>
      <c r="E66" s="4" t="s">
        <v>29</v>
      </c>
      <c r="F66" s="4" t="s">
        <v>1320</v>
      </c>
      <c r="G66" s="4" t="s">
        <v>475</v>
      </c>
      <c r="H66" s="16"/>
      <c r="I66" s="135">
        <v>9500</v>
      </c>
      <c r="J66" s="14">
        <f t="shared" si="4"/>
        <v>567758</v>
      </c>
      <c r="M66" s="50"/>
      <c r="N66" s="50"/>
      <c r="O66" s="3"/>
      <c r="P66" s="69"/>
      <c r="Q66" s="4"/>
    </row>
    <row r="67" spans="1:17" s="31" customFormat="1" x14ac:dyDescent="0.3">
      <c r="A67" s="41" t="str">
        <f t="shared" ref="A67:A130" si="5">IF(D67="","","PCV0"&amp;D67)</f>
        <v>PCV01481</v>
      </c>
      <c r="B67" s="41">
        <f t="shared" ref="B67:B130" si="6">IF(D67="","",H67-I67)</f>
        <v>-8000</v>
      </c>
      <c r="C67" s="149">
        <v>43875</v>
      </c>
      <c r="D67" s="11">
        <f>MAX(D$1:D66)+1</f>
        <v>1481</v>
      </c>
      <c r="E67" s="4" t="s">
        <v>26</v>
      </c>
      <c r="F67" s="4" t="s">
        <v>1322</v>
      </c>
      <c r="G67" s="4" t="s">
        <v>489</v>
      </c>
      <c r="H67" s="16"/>
      <c r="I67" s="135">
        <v>8000</v>
      </c>
      <c r="J67" s="14">
        <f t="shared" si="4"/>
        <v>559758</v>
      </c>
      <c r="M67" s="50"/>
      <c r="N67" s="50"/>
      <c r="O67" s="3"/>
      <c r="P67" s="69"/>
      <c r="Q67" s="4"/>
    </row>
    <row r="68" spans="1:17" s="31" customFormat="1" x14ac:dyDescent="0.3">
      <c r="A68" s="41" t="str">
        <f t="shared" si="5"/>
        <v>PCV01482</v>
      </c>
      <c r="B68" s="41">
        <f t="shared" si="6"/>
        <v>-3000</v>
      </c>
      <c r="C68" s="149">
        <v>43875</v>
      </c>
      <c r="D68" s="11">
        <f>MAX(D$1:D67)+1</f>
        <v>1482</v>
      </c>
      <c r="E68" s="4" t="s">
        <v>66</v>
      </c>
      <c r="F68" s="4" t="s">
        <v>1323</v>
      </c>
      <c r="G68" s="4" t="s">
        <v>603</v>
      </c>
      <c r="H68" s="16"/>
      <c r="I68" s="135">
        <v>3000</v>
      </c>
      <c r="J68" s="14">
        <f t="shared" si="4"/>
        <v>556758</v>
      </c>
      <c r="M68" s="50"/>
      <c r="N68" s="50"/>
      <c r="O68" s="3"/>
      <c r="P68" s="69"/>
      <c r="Q68" s="4"/>
    </row>
    <row r="69" spans="1:17" s="31" customFormat="1" x14ac:dyDescent="0.3">
      <c r="A69" s="41" t="str">
        <f t="shared" si="5"/>
        <v>PCV01483</v>
      </c>
      <c r="B69" s="41">
        <f t="shared" si="6"/>
        <v>-5000</v>
      </c>
      <c r="C69" s="149">
        <v>43875</v>
      </c>
      <c r="D69" s="11">
        <f>MAX(D$1:D68)+1</f>
        <v>1483</v>
      </c>
      <c r="E69" s="6" t="s">
        <v>1321</v>
      </c>
      <c r="F69" s="4" t="s">
        <v>1324</v>
      </c>
      <c r="G69" t="s">
        <v>481</v>
      </c>
      <c r="H69" s="16"/>
      <c r="I69" s="135">
        <v>5000</v>
      </c>
      <c r="J69" s="14">
        <f t="shared" si="4"/>
        <v>551758</v>
      </c>
      <c r="M69" s="50"/>
      <c r="N69" s="50"/>
      <c r="O69" s="3"/>
      <c r="P69" s="69"/>
      <c r="Q69" s="4"/>
    </row>
    <row r="70" spans="1:17" s="31" customFormat="1" x14ac:dyDescent="0.3">
      <c r="A70" s="41" t="str">
        <f t="shared" si="5"/>
        <v/>
      </c>
      <c r="B70" s="41" t="str">
        <f t="shared" si="6"/>
        <v/>
      </c>
      <c r="C70" s="149">
        <v>43875</v>
      </c>
      <c r="D70" s="11"/>
      <c r="E70" s="6" t="s">
        <v>150</v>
      </c>
      <c r="F70" s="4" t="s">
        <v>1325</v>
      </c>
      <c r="G70" s="4" t="s">
        <v>466</v>
      </c>
      <c r="H70" s="136">
        <v>64500</v>
      </c>
      <c r="I70" s="17"/>
      <c r="J70" s="14">
        <f t="shared" si="4"/>
        <v>616258</v>
      </c>
      <c r="M70" s="50"/>
      <c r="N70" s="50"/>
      <c r="O70" s="3"/>
      <c r="P70" s="69"/>
      <c r="Q70" s="4"/>
    </row>
    <row r="71" spans="1:17" s="31" customFormat="1" x14ac:dyDescent="0.3">
      <c r="A71" s="41" t="str">
        <f t="shared" si="5"/>
        <v>PCV01484</v>
      </c>
      <c r="B71" s="41">
        <f t="shared" si="6"/>
        <v>-29000</v>
      </c>
      <c r="C71" s="149">
        <v>43879</v>
      </c>
      <c r="D71" s="11">
        <f>MAX(D$1:D69)+1</f>
        <v>1484</v>
      </c>
      <c r="E71" s="4" t="s">
        <v>26</v>
      </c>
      <c r="F71" s="4" t="s">
        <v>1326</v>
      </c>
      <c r="G71" s="4" t="s">
        <v>489</v>
      </c>
      <c r="H71" s="16"/>
      <c r="I71" s="135">
        <v>29000</v>
      </c>
      <c r="J71" s="14">
        <f t="shared" si="4"/>
        <v>587258</v>
      </c>
      <c r="M71" s="50"/>
      <c r="N71" s="50"/>
      <c r="O71" s="3"/>
      <c r="P71" s="69"/>
      <c r="Q71" s="4"/>
    </row>
    <row r="72" spans="1:17" s="31" customFormat="1" x14ac:dyDescent="0.3">
      <c r="A72" s="41" t="str">
        <f t="shared" si="5"/>
        <v>PCV01485</v>
      </c>
      <c r="B72" s="41">
        <f t="shared" si="6"/>
        <v>-530</v>
      </c>
      <c r="C72" s="149">
        <v>43879</v>
      </c>
      <c r="D72" s="11">
        <f>MAX(D$1:D71)+1</f>
        <v>1485</v>
      </c>
      <c r="E72" s="4" t="s">
        <v>66</v>
      </c>
      <c r="F72" s="4" t="s">
        <v>1327</v>
      </c>
      <c r="G72" t="s">
        <v>896</v>
      </c>
      <c r="H72" s="16"/>
      <c r="I72" s="135">
        <v>530</v>
      </c>
      <c r="J72" s="14">
        <f t="shared" si="4"/>
        <v>586728</v>
      </c>
      <c r="M72" s="50"/>
      <c r="N72" s="50"/>
      <c r="O72" s="3"/>
      <c r="P72" s="69"/>
      <c r="Q72" s="4"/>
    </row>
    <row r="73" spans="1:17" s="31" customFormat="1" x14ac:dyDescent="0.3">
      <c r="A73" s="41" t="str">
        <f t="shared" si="5"/>
        <v>PCV01486</v>
      </c>
      <c r="B73" s="41">
        <f t="shared" si="6"/>
        <v>-360000</v>
      </c>
      <c r="C73" s="149">
        <v>43879</v>
      </c>
      <c r="D73" s="11">
        <f>MAX(D$1:D72)+1</f>
        <v>1486</v>
      </c>
      <c r="E73" s="4" t="s">
        <v>515</v>
      </c>
      <c r="F73" s="4" t="s">
        <v>1328</v>
      </c>
      <c r="G73" s="4" t="s">
        <v>517</v>
      </c>
      <c r="H73" s="16"/>
      <c r="I73" s="135">
        <v>360000</v>
      </c>
      <c r="J73" s="14">
        <f t="shared" si="4"/>
        <v>226728</v>
      </c>
      <c r="M73" s="50"/>
      <c r="N73" s="50"/>
      <c r="O73" s="3"/>
      <c r="P73" s="69"/>
      <c r="Q73" s="4"/>
    </row>
    <row r="74" spans="1:17" x14ac:dyDescent="0.3">
      <c r="A74" s="41" t="str">
        <f t="shared" si="5"/>
        <v>PCV01487</v>
      </c>
      <c r="B74" s="41">
        <f t="shared" si="6"/>
        <v>-70000</v>
      </c>
      <c r="C74" s="149">
        <v>43880</v>
      </c>
      <c r="D74" s="11">
        <f>MAX(D$1:D73)+1</f>
        <v>1487</v>
      </c>
      <c r="E74" s="4" t="s">
        <v>26</v>
      </c>
      <c r="F74" s="4" t="s">
        <v>1329</v>
      </c>
      <c r="G74" s="4" t="s">
        <v>489</v>
      </c>
      <c r="I74" s="135">
        <v>70000</v>
      </c>
      <c r="J74" s="14">
        <f t="shared" si="4"/>
        <v>156728</v>
      </c>
    </row>
    <row r="75" spans="1:17" x14ac:dyDescent="0.3">
      <c r="A75" s="41" t="str">
        <f t="shared" si="5"/>
        <v>PCV01488</v>
      </c>
      <c r="B75" s="41">
        <f t="shared" si="6"/>
        <v>-20000</v>
      </c>
      <c r="C75" s="149">
        <v>43880</v>
      </c>
      <c r="D75" s="11">
        <f>MAX(D$1:D74)+1</f>
        <v>1488</v>
      </c>
      <c r="E75" s="4" t="s">
        <v>26</v>
      </c>
      <c r="F75" s="4" t="s">
        <v>1330</v>
      </c>
      <c r="G75" s="4" t="s">
        <v>489</v>
      </c>
      <c r="I75" s="135">
        <v>20000</v>
      </c>
      <c r="J75" s="14">
        <f t="shared" si="4"/>
        <v>136728</v>
      </c>
    </row>
    <row r="76" spans="1:17" x14ac:dyDescent="0.3">
      <c r="A76" s="41" t="str">
        <f t="shared" si="5"/>
        <v>PCV01489</v>
      </c>
      <c r="B76" s="41">
        <f t="shared" si="6"/>
        <v>-127565</v>
      </c>
      <c r="C76" s="149">
        <v>43880</v>
      </c>
      <c r="D76" s="11">
        <f>MAX(D$1:D75)+1</f>
        <v>1489</v>
      </c>
      <c r="E76" s="4" t="s">
        <v>26</v>
      </c>
      <c r="F76" s="4" t="s">
        <v>1331</v>
      </c>
      <c r="G76" s="4" t="s">
        <v>466</v>
      </c>
      <c r="I76" s="135">
        <v>127565</v>
      </c>
      <c r="J76" s="14">
        <f t="shared" si="4"/>
        <v>9163</v>
      </c>
    </row>
    <row r="77" spans="1:17" x14ac:dyDescent="0.3">
      <c r="A77" s="41" t="str">
        <f t="shared" si="5"/>
        <v/>
      </c>
      <c r="B77" s="41" t="str">
        <f t="shared" si="6"/>
        <v/>
      </c>
      <c r="C77" s="149">
        <v>43880</v>
      </c>
      <c r="E77" s="4" t="s">
        <v>150</v>
      </c>
      <c r="F77" s="4" t="s">
        <v>1332</v>
      </c>
      <c r="G77" s="4" t="s">
        <v>466</v>
      </c>
      <c r="H77" s="136">
        <v>25500</v>
      </c>
      <c r="J77" s="14">
        <f t="shared" si="4"/>
        <v>34663</v>
      </c>
    </row>
    <row r="78" spans="1:17" x14ac:dyDescent="0.3">
      <c r="A78" s="41" t="str">
        <f t="shared" si="5"/>
        <v/>
      </c>
      <c r="B78" s="41" t="str">
        <f t="shared" si="6"/>
        <v/>
      </c>
      <c r="C78" s="149">
        <v>43880</v>
      </c>
      <c r="E78" s="4" t="s">
        <v>1127</v>
      </c>
      <c r="F78" s="4" t="s">
        <v>1335</v>
      </c>
      <c r="H78" s="136">
        <v>1000000</v>
      </c>
      <c r="J78" s="14">
        <f t="shared" si="4"/>
        <v>1034663</v>
      </c>
    </row>
    <row r="79" spans="1:17" x14ac:dyDescent="0.3">
      <c r="A79" s="41" t="str">
        <f t="shared" si="5"/>
        <v>PCV01490</v>
      </c>
      <c r="B79" s="41">
        <f t="shared" si="6"/>
        <v>-46000</v>
      </c>
      <c r="C79" s="149">
        <v>43880</v>
      </c>
      <c r="D79" s="11">
        <f>MAX(D$1:D78)+1</f>
        <v>1490</v>
      </c>
      <c r="E79" s="4" t="s">
        <v>26</v>
      </c>
      <c r="F79" s="4" t="s">
        <v>1333</v>
      </c>
      <c r="G79" s="4" t="s">
        <v>475</v>
      </c>
      <c r="I79" s="135">
        <v>46000</v>
      </c>
      <c r="J79" s="14">
        <f t="shared" si="4"/>
        <v>988663</v>
      </c>
    </row>
    <row r="80" spans="1:17" x14ac:dyDescent="0.3">
      <c r="A80" s="41" t="str">
        <f t="shared" si="5"/>
        <v>PCV01491</v>
      </c>
      <c r="B80" s="41">
        <f t="shared" si="6"/>
        <v>-72700</v>
      </c>
      <c r="C80" s="149">
        <v>43881</v>
      </c>
      <c r="D80" s="11">
        <f>MAX(D$1:D79)+1</f>
        <v>1491</v>
      </c>
      <c r="E80" s="4" t="s">
        <v>29</v>
      </c>
      <c r="F80" s="4" t="s">
        <v>1334</v>
      </c>
      <c r="G80" s="4" t="s">
        <v>475</v>
      </c>
      <c r="I80" s="135">
        <v>72700</v>
      </c>
      <c r="J80" s="14">
        <f t="shared" si="4"/>
        <v>915963</v>
      </c>
    </row>
    <row r="81" spans="1:16" x14ac:dyDescent="0.3">
      <c r="A81" s="41" t="str">
        <f t="shared" si="5"/>
        <v>PCV01492</v>
      </c>
      <c r="B81" s="41">
        <f t="shared" si="6"/>
        <v>-7500</v>
      </c>
      <c r="C81" s="149">
        <v>43886</v>
      </c>
      <c r="D81" s="11">
        <f>MAX(D$1:D80)+1</f>
        <v>1492</v>
      </c>
      <c r="E81" s="138" t="s">
        <v>1290</v>
      </c>
      <c r="F81" s="4" t="s">
        <v>1336</v>
      </c>
      <c r="G81" t="s">
        <v>536</v>
      </c>
      <c r="I81" s="135">
        <v>7500</v>
      </c>
      <c r="J81" s="14">
        <f t="shared" si="4"/>
        <v>908463</v>
      </c>
    </row>
    <row r="82" spans="1:16" ht="14.4" customHeight="1" x14ac:dyDescent="0.3">
      <c r="A82" s="41" t="str">
        <f t="shared" si="5"/>
        <v>PCV01493</v>
      </c>
      <c r="B82" s="41">
        <f t="shared" si="6"/>
        <v>-20000</v>
      </c>
      <c r="C82" s="149">
        <v>43888</v>
      </c>
      <c r="D82" s="11">
        <f>MAX(D$1:D81)+1</f>
        <v>1493</v>
      </c>
      <c r="E82" s="4" t="s">
        <v>26</v>
      </c>
      <c r="F82" s="4" t="s">
        <v>1337</v>
      </c>
      <c r="G82" s="4" t="s">
        <v>466</v>
      </c>
      <c r="I82" s="135">
        <v>20000</v>
      </c>
      <c r="J82" s="14">
        <f t="shared" si="4"/>
        <v>888463</v>
      </c>
    </row>
    <row r="83" spans="1:16" x14ac:dyDescent="0.3">
      <c r="A83" s="41" t="str">
        <f t="shared" si="5"/>
        <v>PCV01494</v>
      </c>
      <c r="B83" s="41">
        <f t="shared" si="6"/>
        <v>-121600</v>
      </c>
      <c r="C83" s="149">
        <v>43888</v>
      </c>
      <c r="D83" s="11">
        <f>MAX(D$1:D82)+1</f>
        <v>1494</v>
      </c>
      <c r="E83" s="4" t="s">
        <v>26</v>
      </c>
      <c r="F83" s="4" t="s">
        <v>1338</v>
      </c>
      <c r="G83" s="4" t="s">
        <v>466</v>
      </c>
      <c r="I83" s="135">
        <v>121600</v>
      </c>
      <c r="J83" s="14">
        <f t="shared" si="4"/>
        <v>766863</v>
      </c>
    </row>
    <row r="84" spans="1:16" x14ac:dyDescent="0.3">
      <c r="A84" s="41" t="str">
        <f t="shared" si="5"/>
        <v>PCV01495</v>
      </c>
      <c r="B84" s="41">
        <f t="shared" si="6"/>
        <v>-50000</v>
      </c>
      <c r="C84" s="149">
        <v>43888</v>
      </c>
      <c r="D84" s="11">
        <f>MAX(D$1:D83)+1</f>
        <v>1495</v>
      </c>
      <c r="E84" s="4" t="s">
        <v>26</v>
      </c>
      <c r="F84" s="4" t="s">
        <v>1339</v>
      </c>
      <c r="G84" s="4" t="s">
        <v>524</v>
      </c>
      <c r="I84" s="135">
        <v>50000</v>
      </c>
      <c r="J84" s="14">
        <f t="shared" si="4"/>
        <v>716863</v>
      </c>
    </row>
    <row r="85" spans="1:16" x14ac:dyDescent="0.3">
      <c r="A85" s="41" t="str">
        <f t="shared" si="5"/>
        <v>PCV01496</v>
      </c>
      <c r="B85" s="41">
        <f t="shared" si="6"/>
        <v>-10000</v>
      </c>
      <c r="C85" s="149">
        <v>43889</v>
      </c>
      <c r="D85" s="11">
        <f>MAX(D$1:D84)+1</f>
        <v>1496</v>
      </c>
      <c r="E85" s="4" t="s">
        <v>180</v>
      </c>
      <c r="F85" s="4" t="s">
        <v>1340</v>
      </c>
      <c r="G85" s="4" t="s">
        <v>466</v>
      </c>
      <c r="I85" s="135">
        <v>10000</v>
      </c>
      <c r="J85" s="14">
        <f t="shared" si="4"/>
        <v>706863</v>
      </c>
    </row>
    <row r="86" spans="1:16" x14ac:dyDescent="0.3">
      <c r="A86" s="41" t="str">
        <f t="shared" si="5"/>
        <v>PCV01497</v>
      </c>
      <c r="B86" s="41">
        <f t="shared" si="6"/>
        <v>-16000</v>
      </c>
      <c r="C86" s="149">
        <v>43889</v>
      </c>
      <c r="D86" s="11">
        <f>MAX(D$1:D85)+1</f>
        <v>1497</v>
      </c>
      <c r="E86" s="6" t="s">
        <v>1321</v>
      </c>
      <c r="F86" s="4" t="s">
        <v>1341</v>
      </c>
      <c r="G86" s="4" t="s">
        <v>481</v>
      </c>
      <c r="I86" s="135">
        <v>16000</v>
      </c>
      <c r="J86" s="14">
        <f t="shared" si="4"/>
        <v>690863</v>
      </c>
      <c r="K86" s="34"/>
    </row>
    <row r="87" spans="1:16" x14ac:dyDescent="0.3">
      <c r="A87" s="41" t="str">
        <f t="shared" si="5"/>
        <v>PCV01498</v>
      </c>
      <c r="B87" s="41">
        <f t="shared" si="6"/>
        <v>-35000</v>
      </c>
      <c r="C87" s="149">
        <v>43892</v>
      </c>
      <c r="D87" s="11">
        <f>MAX(D$1:D86)+1</f>
        <v>1498</v>
      </c>
      <c r="E87" s="4" t="s">
        <v>26</v>
      </c>
      <c r="F87" s="4" t="s">
        <v>1361</v>
      </c>
      <c r="G87" s="4" t="s">
        <v>883</v>
      </c>
      <c r="I87" s="135">
        <v>35000</v>
      </c>
      <c r="J87" s="14">
        <f t="shared" si="4"/>
        <v>655863</v>
      </c>
      <c r="K87" s="34"/>
    </row>
    <row r="88" spans="1:16" x14ac:dyDescent="0.3">
      <c r="A88" s="41" t="str">
        <f t="shared" si="5"/>
        <v>PCV01499</v>
      </c>
      <c r="B88" s="41">
        <f t="shared" si="6"/>
        <v>-6000</v>
      </c>
      <c r="C88" s="149">
        <v>43892</v>
      </c>
      <c r="D88" s="11">
        <f>MAX(D$1:D87)+1</f>
        <v>1499</v>
      </c>
      <c r="E88" s="4" t="s">
        <v>26</v>
      </c>
      <c r="F88" s="4" t="s">
        <v>1342</v>
      </c>
      <c r="G88" s="4" t="s">
        <v>477</v>
      </c>
      <c r="I88" s="135">
        <v>6000</v>
      </c>
      <c r="J88" s="14">
        <f t="shared" si="4"/>
        <v>649863</v>
      </c>
      <c r="K88" s="34"/>
    </row>
    <row r="89" spans="1:16" s="37" customFormat="1" x14ac:dyDescent="0.3">
      <c r="A89" s="41" t="str">
        <f t="shared" si="5"/>
        <v>PCV01500</v>
      </c>
      <c r="B89" s="41">
        <f t="shared" si="6"/>
        <v>-6500</v>
      </c>
      <c r="C89" s="148">
        <v>43894</v>
      </c>
      <c r="D89" s="36">
        <f>MAX(D$1:D88)+1</f>
        <v>1500</v>
      </c>
      <c r="E89" s="37" t="s">
        <v>26</v>
      </c>
      <c r="F89" s="37" t="s">
        <v>1343</v>
      </c>
      <c r="G89" s="37" t="s">
        <v>466</v>
      </c>
      <c r="H89" s="38"/>
      <c r="I89" s="135">
        <v>6500</v>
      </c>
      <c r="J89" s="39">
        <f t="shared" si="4"/>
        <v>643363</v>
      </c>
      <c r="K89" s="34"/>
      <c r="L89" s="40"/>
      <c r="M89" s="52"/>
      <c r="N89" s="52"/>
      <c r="O89" s="35"/>
      <c r="P89" s="70"/>
    </row>
    <row r="90" spans="1:16" s="37" customFormat="1" x14ac:dyDescent="0.3">
      <c r="A90" s="41" t="str">
        <f t="shared" si="5"/>
        <v>PCV01501</v>
      </c>
      <c r="B90" s="41">
        <f t="shared" si="6"/>
        <v>-7000</v>
      </c>
      <c r="C90" s="148">
        <v>43894</v>
      </c>
      <c r="D90" s="36">
        <f>MAX(D$1:D89)+1</f>
        <v>1501</v>
      </c>
      <c r="E90" s="37" t="s">
        <v>29</v>
      </c>
      <c r="F90" s="37" t="s">
        <v>1344</v>
      </c>
      <c r="G90" s="37" t="s">
        <v>475</v>
      </c>
      <c r="H90" s="38"/>
      <c r="I90" s="46">
        <v>7000</v>
      </c>
      <c r="J90" s="39">
        <f t="shared" si="4"/>
        <v>636363</v>
      </c>
      <c r="K90" s="34"/>
      <c r="L90" s="40"/>
      <c r="M90" s="52"/>
      <c r="N90" s="52"/>
      <c r="O90" s="35"/>
      <c r="P90" s="70"/>
    </row>
    <row r="91" spans="1:16" x14ac:dyDescent="0.3">
      <c r="A91" s="41" t="str">
        <f t="shared" si="5"/>
        <v>PCV01502</v>
      </c>
      <c r="B91" s="41">
        <f t="shared" si="6"/>
        <v>-14020</v>
      </c>
      <c r="C91" s="149">
        <v>43894</v>
      </c>
      <c r="D91" s="11">
        <f>MAX(D$1:D90)+1</f>
        <v>1502</v>
      </c>
      <c r="E91" s="4" t="s">
        <v>29</v>
      </c>
      <c r="F91" s="4" t="s">
        <v>1345</v>
      </c>
      <c r="G91" s="4" t="s">
        <v>475</v>
      </c>
      <c r="I91" s="135">
        <v>14020</v>
      </c>
      <c r="J91" s="14">
        <f t="shared" si="4"/>
        <v>622343</v>
      </c>
      <c r="K91" s="34"/>
    </row>
    <row r="92" spans="1:16" x14ac:dyDescent="0.3">
      <c r="A92" s="41" t="str">
        <f t="shared" si="5"/>
        <v>PCV01503</v>
      </c>
      <c r="B92" s="41">
        <f t="shared" si="6"/>
        <v>-15000</v>
      </c>
      <c r="C92" s="149">
        <v>43894</v>
      </c>
      <c r="D92" s="11">
        <f>MAX(D$1:D91)+1</f>
        <v>1503</v>
      </c>
      <c r="E92" s="4" t="s">
        <v>26</v>
      </c>
      <c r="F92" s="4" t="s">
        <v>1348</v>
      </c>
      <c r="G92" s="4" t="s">
        <v>466</v>
      </c>
      <c r="I92" s="135">
        <v>15000</v>
      </c>
      <c r="J92" s="14">
        <f t="shared" si="4"/>
        <v>607343</v>
      </c>
      <c r="K92" s="34"/>
    </row>
    <row r="93" spans="1:16" x14ac:dyDescent="0.3">
      <c r="A93" s="41" t="str">
        <f t="shared" si="5"/>
        <v>PCV01504</v>
      </c>
      <c r="B93" s="41">
        <f t="shared" si="6"/>
        <v>-21000</v>
      </c>
      <c r="C93" s="149">
        <v>43894</v>
      </c>
      <c r="D93" s="11">
        <f>MAX(D$1:D92)+1</f>
        <v>1504</v>
      </c>
      <c r="E93" s="4" t="s">
        <v>26</v>
      </c>
      <c r="F93" s="4" t="s">
        <v>1349</v>
      </c>
      <c r="G93" s="4" t="s">
        <v>489</v>
      </c>
      <c r="I93" s="135">
        <v>21000</v>
      </c>
      <c r="J93" s="14">
        <f t="shared" si="4"/>
        <v>586343</v>
      </c>
      <c r="K93" s="34"/>
    </row>
    <row r="94" spans="1:16" x14ac:dyDescent="0.3">
      <c r="A94" s="41" t="str">
        <f t="shared" si="5"/>
        <v>PCV01505</v>
      </c>
      <c r="B94" s="41">
        <f t="shared" si="6"/>
        <v>-88250</v>
      </c>
      <c r="C94" s="149">
        <v>43894</v>
      </c>
      <c r="D94" s="11">
        <f>MAX(D$1:D93)+1</f>
        <v>1505</v>
      </c>
      <c r="E94" s="4" t="s">
        <v>26</v>
      </c>
      <c r="F94" s="4" t="s">
        <v>1362</v>
      </c>
      <c r="G94" s="4" t="s">
        <v>466</v>
      </c>
      <c r="I94" s="135">
        <v>88250</v>
      </c>
      <c r="J94" s="14">
        <f t="shared" si="4"/>
        <v>498093</v>
      </c>
      <c r="K94" s="34"/>
    </row>
    <row r="95" spans="1:16" x14ac:dyDescent="0.3">
      <c r="A95" s="41" t="str">
        <f t="shared" si="5"/>
        <v/>
      </c>
      <c r="B95" s="41" t="str">
        <f t="shared" si="6"/>
        <v/>
      </c>
      <c r="C95" s="149">
        <v>43894</v>
      </c>
      <c r="E95" s="4" t="s">
        <v>366</v>
      </c>
      <c r="F95" s="4" t="s">
        <v>1350</v>
      </c>
      <c r="G95" s="4" t="s">
        <v>647</v>
      </c>
      <c r="H95" s="136">
        <v>1417500</v>
      </c>
      <c r="J95" s="14">
        <f t="shared" si="4"/>
        <v>1915593</v>
      </c>
      <c r="K95" s="34"/>
    </row>
    <row r="96" spans="1:16" x14ac:dyDescent="0.3">
      <c r="A96" s="41" t="str">
        <f t="shared" si="5"/>
        <v/>
      </c>
      <c r="B96" s="41" t="str">
        <f t="shared" si="6"/>
        <v/>
      </c>
      <c r="C96" s="149">
        <v>43894</v>
      </c>
      <c r="E96" s="6" t="s">
        <v>150</v>
      </c>
      <c r="F96" s="4" t="s">
        <v>1351</v>
      </c>
      <c r="G96" s="4" t="s">
        <v>466</v>
      </c>
      <c r="H96" s="136">
        <v>366000</v>
      </c>
      <c r="J96" s="14">
        <f t="shared" si="4"/>
        <v>2281593</v>
      </c>
      <c r="K96" s="34"/>
      <c r="L96" s="34"/>
    </row>
    <row r="97" spans="1:16" x14ac:dyDescent="0.3">
      <c r="A97" s="41" t="str">
        <f t="shared" si="5"/>
        <v>PCV01506</v>
      </c>
      <c r="B97" s="41">
        <f t="shared" si="6"/>
        <v>-360000</v>
      </c>
      <c r="C97" s="149">
        <v>43900</v>
      </c>
      <c r="D97" s="11">
        <f>MAX(D$1:D96)+1</f>
        <v>1506</v>
      </c>
      <c r="E97" s="6" t="s">
        <v>515</v>
      </c>
      <c r="F97" s="4" t="s">
        <v>1353</v>
      </c>
      <c r="G97" s="4" t="s">
        <v>517</v>
      </c>
      <c r="I97" s="135">
        <v>360000</v>
      </c>
      <c r="J97" s="14">
        <f t="shared" si="4"/>
        <v>1921593</v>
      </c>
      <c r="K97" s="34"/>
    </row>
    <row r="98" spans="1:16" x14ac:dyDescent="0.3">
      <c r="A98" s="41" t="str">
        <f t="shared" si="5"/>
        <v>PCV01507</v>
      </c>
      <c r="B98" s="41">
        <f t="shared" si="6"/>
        <v>-410000</v>
      </c>
      <c r="C98" s="149">
        <v>43900</v>
      </c>
      <c r="D98" s="11">
        <f>MAX(D$1:D97)+1</f>
        <v>1507</v>
      </c>
      <c r="E98" s="6" t="s">
        <v>56</v>
      </c>
      <c r="F98" s="4" t="s">
        <v>1354</v>
      </c>
      <c r="G98" s="4" t="s">
        <v>497</v>
      </c>
      <c r="I98" s="135">
        <v>410000</v>
      </c>
      <c r="J98" s="14">
        <f t="shared" si="4"/>
        <v>1511593</v>
      </c>
      <c r="K98" s="34"/>
    </row>
    <row r="99" spans="1:16" x14ac:dyDescent="0.3">
      <c r="A99" s="41" t="str">
        <f t="shared" si="5"/>
        <v>PCV01508</v>
      </c>
      <c r="B99" s="41">
        <f t="shared" si="6"/>
        <v>-116150</v>
      </c>
      <c r="C99" s="149">
        <v>43900</v>
      </c>
      <c r="D99" s="11">
        <f>MAX(D$1:D98)+1</f>
        <v>1508</v>
      </c>
      <c r="E99" s="6" t="s">
        <v>1352</v>
      </c>
      <c r="F99" s="4" t="s">
        <v>1355</v>
      </c>
      <c r="G99" s="4" t="s">
        <v>466</v>
      </c>
      <c r="I99" s="135">
        <v>116150</v>
      </c>
      <c r="J99" s="14">
        <f t="shared" si="4"/>
        <v>1395443</v>
      </c>
    </row>
    <row r="100" spans="1:16" x14ac:dyDescent="0.3">
      <c r="A100" s="41" t="str">
        <f t="shared" si="5"/>
        <v>PCV01509</v>
      </c>
      <c r="B100" s="41">
        <f t="shared" si="6"/>
        <v>-46600</v>
      </c>
      <c r="C100" s="149">
        <v>43901</v>
      </c>
      <c r="D100" s="11">
        <f>MAX(D$1:D99)+1</f>
        <v>1509</v>
      </c>
      <c r="E100" s="4" t="s">
        <v>29</v>
      </c>
      <c r="F100" s="4" t="s">
        <v>1356</v>
      </c>
      <c r="G100" s="4" t="s">
        <v>475</v>
      </c>
      <c r="I100" s="135">
        <v>46600</v>
      </c>
      <c r="J100" s="14">
        <f t="shared" si="4"/>
        <v>1348843</v>
      </c>
      <c r="L100" s="31" t="s">
        <v>1367</v>
      </c>
      <c r="M100" s="50">
        <v>21163</v>
      </c>
      <c r="N100" s="50">
        <v>103226888</v>
      </c>
      <c r="O100" s="3">
        <v>43901</v>
      </c>
      <c r="P100" s="69">
        <v>854.24</v>
      </c>
    </row>
    <row r="101" spans="1:16" x14ac:dyDescent="0.3">
      <c r="A101" s="41" t="str">
        <f t="shared" si="5"/>
        <v>PCV01510</v>
      </c>
      <c r="B101" s="41">
        <f t="shared" si="6"/>
        <v>-25000</v>
      </c>
      <c r="C101" s="149">
        <v>43906</v>
      </c>
      <c r="D101" s="11">
        <f>MAX(D$1:D100)+1</f>
        <v>1510</v>
      </c>
      <c r="E101" s="4" t="s">
        <v>29</v>
      </c>
      <c r="F101" s="4" t="s">
        <v>1357</v>
      </c>
      <c r="G101" s="4" t="s">
        <v>591</v>
      </c>
      <c r="I101" s="135">
        <v>25000</v>
      </c>
      <c r="J101" s="14">
        <f t="shared" si="4"/>
        <v>1323843</v>
      </c>
    </row>
    <row r="102" spans="1:16" x14ac:dyDescent="0.3">
      <c r="A102" s="41" t="str">
        <f t="shared" si="5"/>
        <v>PCV01511</v>
      </c>
      <c r="B102" s="41">
        <f t="shared" si="6"/>
        <v>-6000</v>
      </c>
      <c r="C102" s="149">
        <v>43906</v>
      </c>
      <c r="D102" s="11">
        <f>MAX(D$1:D101)+1</f>
        <v>1511</v>
      </c>
      <c r="E102" s="6" t="s">
        <v>1321</v>
      </c>
      <c r="F102" s="4" t="s">
        <v>1358</v>
      </c>
      <c r="G102" s="4" t="s">
        <v>481</v>
      </c>
      <c r="I102" s="135">
        <v>6000</v>
      </c>
      <c r="J102" s="14">
        <f t="shared" si="4"/>
        <v>1317843</v>
      </c>
      <c r="L102" s="34"/>
    </row>
    <row r="103" spans="1:16" x14ac:dyDescent="0.3">
      <c r="A103" s="41" t="str">
        <f t="shared" si="5"/>
        <v>PCV01512</v>
      </c>
      <c r="B103" s="41">
        <f t="shared" si="6"/>
        <v>-60000</v>
      </c>
      <c r="C103" s="149">
        <v>43906</v>
      </c>
      <c r="D103" s="11">
        <f>MAX(D$1:D102)+1</f>
        <v>1512</v>
      </c>
      <c r="E103" s="4" t="s">
        <v>26</v>
      </c>
      <c r="F103" s="4" t="s">
        <v>1359</v>
      </c>
      <c r="G103" s="4" t="s">
        <v>475</v>
      </c>
      <c r="I103" s="135">
        <v>60000</v>
      </c>
      <c r="J103" s="14">
        <f t="shared" si="4"/>
        <v>1257843</v>
      </c>
    </row>
    <row r="104" spans="1:16" x14ac:dyDescent="0.3">
      <c r="A104" s="41" t="str">
        <f t="shared" si="5"/>
        <v>PCV01513</v>
      </c>
      <c r="B104" s="41">
        <f t="shared" si="6"/>
        <v>-34734</v>
      </c>
      <c r="C104" s="149">
        <v>43906</v>
      </c>
      <c r="D104" s="11">
        <f>MAX(D$1:D103)+1</f>
        <v>1513</v>
      </c>
      <c r="E104" s="6" t="s">
        <v>1321</v>
      </c>
      <c r="F104" s="4" t="s">
        <v>1360</v>
      </c>
      <c r="G104" s="4" t="s">
        <v>529</v>
      </c>
      <c r="I104" s="135">
        <v>34734</v>
      </c>
      <c r="J104" s="14">
        <f t="shared" si="4"/>
        <v>1223109</v>
      </c>
    </row>
    <row r="105" spans="1:16" x14ac:dyDescent="0.3">
      <c r="A105" s="41" t="str">
        <f t="shared" si="5"/>
        <v>PCV01514</v>
      </c>
      <c r="B105" s="41">
        <f t="shared" si="6"/>
        <v>-3000</v>
      </c>
      <c r="C105" s="149">
        <v>43907</v>
      </c>
      <c r="D105" s="11">
        <f>MAX(D$1:D104)+1</f>
        <v>1514</v>
      </c>
      <c r="E105" s="6" t="s">
        <v>50</v>
      </c>
      <c r="F105" s="4" t="s">
        <v>1363</v>
      </c>
      <c r="G105" s="4" t="s">
        <v>481</v>
      </c>
      <c r="I105" s="135">
        <v>3000</v>
      </c>
      <c r="J105" s="14">
        <f t="shared" si="4"/>
        <v>1220109</v>
      </c>
    </row>
    <row r="106" spans="1:16" x14ac:dyDescent="0.3">
      <c r="A106" s="41" t="str">
        <f t="shared" si="5"/>
        <v>PCV01515</v>
      </c>
      <c r="B106" s="41">
        <f t="shared" si="6"/>
        <v>-5000</v>
      </c>
      <c r="C106" s="149">
        <v>43908</v>
      </c>
      <c r="D106" s="11">
        <f>MAX(D$1:D105)+1</f>
        <v>1515</v>
      </c>
      <c r="E106" s="6" t="s">
        <v>515</v>
      </c>
      <c r="F106" s="4" t="s">
        <v>1364</v>
      </c>
      <c r="G106" s="4" t="s">
        <v>897</v>
      </c>
      <c r="I106" s="135">
        <v>5000</v>
      </c>
      <c r="J106" s="14">
        <f t="shared" si="4"/>
        <v>1215109</v>
      </c>
    </row>
    <row r="107" spans="1:16" x14ac:dyDescent="0.3">
      <c r="A107" s="41" t="str">
        <f t="shared" si="5"/>
        <v>PCV01516</v>
      </c>
      <c r="B107" s="41">
        <f t="shared" si="6"/>
        <v>-100400</v>
      </c>
      <c r="C107" s="149">
        <v>43908</v>
      </c>
      <c r="D107" s="11">
        <f>MAX(D$1:D106)+1</f>
        <v>1516</v>
      </c>
      <c r="E107" s="4" t="s">
        <v>26</v>
      </c>
      <c r="F107" s="4" t="s">
        <v>1365</v>
      </c>
      <c r="G107" s="4" t="s">
        <v>466</v>
      </c>
      <c r="I107" s="135">
        <v>100400</v>
      </c>
      <c r="J107" s="14">
        <f t="shared" si="4"/>
        <v>1114709</v>
      </c>
    </row>
    <row r="108" spans="1:16" x14ac:dyDescent="0.3">
      <c r="A108" s="41" t="str">
        <f t="shared" si="5"/>
        <v>PCV01517</v>
      </c>
      <c r="B108" s="41">
        <f t="shared" si="6"/>
        <v>-900</v>
      </c>
      <c r="C108" s="149">
        <v>43909</v>
      </c>
      <c r="D108" s="11">
        <f>MAX(D$1:D107)+1</f>
        <v>1517</v>
      </c>
      <c r="E108" s="4" t="s">
        <v>29</v>
      </c>
      <c r="F108" s="4" t="s">
        <v>1366</v>
      </c>
      <c r="G108" s="4" t="s">
        <v>529</v>
      </c>
      <c r="I108" s="135">
        <v>900</v>
      </c>
      <c r="J108" s="14">
        <f t="shared" si="4"/>
        <v>1113809</v>
      </c>
      <c r="K108" s="34"/>
      <c r="L108" s="34"/>
    </row>
    <row r="109" spans="1:16" x14ac:dyDescent="0.3">
      <c r="A109" s="41" t="str">
        <f t="shared" si="5"/>
        <v>PCV01518</v>
      </c>
      <c r="B109" s="41">
        <f t="shared" si="6"/>
        <v>-20400</v>
      </c>
      <c r="C109" s="149">
        <v>43931</v>
      </c>
      <c r="D109" s="11">
        <f>MAX(D$1:D108)+1</f>
        <v>1518</v>
      </c>
      <c r="E109" s="138" t="s">
        <v>1290</v>
      </c>
      <c r="F109" s="4" t="s">
        <v>1368</v>
      </c>
      <c r="G109" s="4" t="s">
        <v>489</v>
      </c>
      <c r="I109" s="135">
        <v>20400</v>
      </c>
      <c r="J109" s="14">
        <f t="shared" si="4"/>
        <v>1093409</v>
      </c>
      <c r="K109" s="34"/>
    </row>
    <row r="110" spans="1:16" x14ac:dyDescent="0.3">
      <c r="A110" s="41" t="str">
        <f t="shared" si="5"/>
        <v>PCV01519</v>
      </c>
      <c r="B110" s="41">
        <f t="shared" si="6"/>
        <v>-20000</v>
      </c>
      <c r="C110" s="149">
        <v>43931</v>
      </c>
      <c r="D110" s="11">
        <f>MAX(D$1:D109)+1</f>
        <v>1519</v>
      </c>
      <c r="E110" s="4" t="s">
        <v>66</v>
      </c>
      <c r="F110" s="4" t="s">
        <v>836</v>
      </c>
      <c r="G110" s="4" t="s">
        <v>547</v>
      </c>
      <c r="I110" s="135">
        <v>20000</v>
      </c>
      <c r="J110" s="14">
        <f t="shared" si="4"/>
        <v>1073409</v>
      </c>
    </row>
    <row r="111" spans="1:16" x14ac:dyDescent="0.3">
      <c r="A111" s="41" t="str">
        <f t="shared" si="5"/>
        <v/>
      </c>
      <c r="B111" s="41" t="str">
        <f t="shared" si="6"/>
        <v/>
      </c>
      <c r="C111" s="149">
        <v>43931</v>
      </c>
      <c r="E111" s="4" t="s">
        <v>29</v>
      </c>
      <c r="F111" s="4" t="s">
        <v>1369</v>
      </c>
      <c r="H111" s="136">
        <v>5100000</v>
      </c>
      <c r="J111" s="14">
        <f t="shared" si="4"/>
        <v>6173409</v>
      </c>
    </row>
    <row r="112" spans="1:16" x14ac:dyDescent="0.3">
      <c r="A112" s="41" t="str">
        <f t="shared" si="5"/>
        <v>PCV01520</v>
      </c>
      <c r="B112" s="41">
        <f t="shared" si="6"/>
        <v>-2712375</v>
      </c>
      <c r="C112" s="149">
        <v>43931</v>
      </c>
      <c r="D112" s="11">
        <f>MAX(D$1:D111)+1</f>
        <v>1520</v>
      </c>
      <c r="E112" s="4" t="s">
        <v>29</v>
      </c>
      <c r="F112" s="4" t="s">
        <v>1371</v>
      </c>
      <c r="G112" s="4" t="s">
        <v>483</v>
      </c>
      <c r="I112" s="135">
        <v>2712375</v>
      </c>
      <c r="J112" s="14">
        <f t="shared" si="4"/>
        <v>3461034</v>
      </c>
      <c r="L112" s="31" t="s">
        <v>1370</v>
      </c>
      <c r="M112" s="50">
        <v>15350</v>
      </c>
      <c r="N112" s="50">
        <v>101724628</v>
      </c>
      <c r="O112" s="3">
        <v>43931</v>
      </c>
      <c r="P112" s="69">
        <v>299802.96999999997</v>
      </c>
    </row>
    <row r="113" spans="1:17" x14ac:dyDescent="0.3">
      <c r="A113" s="41" t="str">
        <f t="shared" si="5"/>
        <v>PCV01521</v>
      </c>
      <c r="B113" s="41">
        <f t="shared" si="6"/>
        <v>-15620</v>
      </c>
      <c r="C113" s="149">
        <v>43944</v>
      </c>
      <c r="D113" s="11">
        <f>MAX(D$1:D112)+1</f>
        <v>1521</v>
      </c>
      <c r="E113" s="4" t="s">
        <v>29</v>
      </c>
      <c r="F113" s="4" t="s">
        <v>1372</v>
      </c>
      <c r="G113" s="4" t="s">
        <v>475</v>
      </c>
      <c r="I113" s="135">
        <v>15620</v>
      </c>
      <c r="J113" s="14">
        <f t="shared" si="4"/>
        <v>3445414</v>
      </c>
    </row>
    <row r="114" spans="1:17" x14ac:dyDescent="0.3">
      <c r="A114" s="41" t="str">
        <f t="shared" si="5"/>
        <v>PCV01522</v>
      </c>
      <c r="B114" s="41">
        <f t="shared" si="6"/>
        <v>-208963.72</v>
      </c>
      <c r="C114" s="149">
        <v>43944</v>
      </c>
      <c r="D114" s="11">
        <f>MAX(D$1:D113)+1</f>
        <v>1522</v>
      </c>
      <c r="E114" s="4" t="s">
        <v>29</v>
      </c>
      <c r="F114" s="4" t="s">
        <v>1394</v>
      </c>
      <c r="G114" s="4" t="s">
        <v>499</v>
      </c>
      <c r="I114" s="135">
        <v>208963.72</v>
      </c>
      <c r="J114" s="14">
        <f>J113-I114+H114</f>
        <v>3236450.28</v>
      </c>
    </row>
    <row r="115" spans="1:17" x14ac:dyDescent="0.3">
      <c r="A115" s="41" t="str">
        <f t="shared" si="5"/>
        <v>PCV01523</v>
      </c>
      <c r="B115" s="41">
        <f t="shared" si="6"/>
        <v>-50000</v>
      </c>
      <c r="C115" s="149">
        <v>43958</v>
      </c>
      <c r="D115" s="11">
        <f>MAX(D$1:D114)+1</f>
        <v>1523</v>
      </c>
      <c r="E115" s="4" t="s">
        <v>29</v>
      </c>
      <c r="F115" s="4" t="s">
        <v>1373</v>
      </c>
      <c r="G115" s="4" t="s">
        <v>891</v>
      </c>
      <c r="I115" s="135">
        <v>50000</v>
      </c>
      <c r="J115" s="14">
        <f t="shared" si="4"/>
        <v>3186450.28</v>
      </c>
      <c r="K115" s="34"/>
      <c r="L115" s="144"/>
    </row>
    <row r="116" spans="1:17" x14ac:dyDescent="0.3">
      <c r="A116" s="41" t="str">
        <f t="shared" si="5"/>
        <v>PCV01524</v>
      </c>
      <c r="B116" s="41">
        <f t="shared" si="6"/>
        <v>-200000</v>
      </c>
      <c r="C116" s="149">
        <v>43958</v>
      </c>
      <c r="D116" s="11">
        <f>MAX(D$1:D115)+1</f>
        <v>1524</v>
      </c>
      <c r="E116" s="4" t="s">
        <v>29</v>
      </c>
      <c r="F116" s="4" t="s">
        <v>1373</v>
      </c>
      <c r="G116" s="4" t="s">
        <v>891</v>
      </c>
      <c r="I116" s="135">
        <v>200000</v>
      </c>
      <c r="J116" s="14">
        <f t="shared" si="4"/>
        <v>2986450.28</v>
      </c>
      <c r="L116" s="34"/>
    </row>
    <row r="117" spans="1:17" x14ac:dyDescent="0.3">
      <c r="A117" s="41" t="str">
        <f t="shared" si="5"/>
        <v>PCV01525</v>
      </c>
      <c r="B117" s="41">
        <f t="shared" si="6"/>
        <v>-50000</v>
      </c>
      <c r="C117" s="149">
        <v>43959</v>
      </c>
      <c r="D117" s="11">
        <f>MAX(D$1:D116)+1</f>
        <v>1525</v>
      </c>
      <c r="E117" s="4" t="s">
        <v>1127</v>
      </c>
      <c r="F117" s="4" t="s">
        <v>1329</v>
      </c>
      <c r="G117" s="4" t="s">
        <v>489</v>
      </c>
      <c r="I117" s="135">
        <v>50000</v>
      </c>
      <c r="J117" s="14">
        <f t="shared" si="4"/>
        <v>2936450.28</v>
      </c>
      <c r="K117" s="143"/>
      <c r="L117" s="34">
        <f>2937400-J117</f>
        <v>949.72000000020489</v>
      </c>
    </row>
    <row r="118" spans="1:17" x14ac:dyDescent="0.3">
      <c r="A118" s="41" t="str">
        <f t="shared" si="5"/>
        <v>PCV01526</v>
      </c>
      <c r="B118" s="41">
        <f t="shared" si="6"/>
        <v>-358000</v>
      </c>
      <c r="C118" s="149">
        <v>43963</v>
      </c>
      <c r="D118" s="11">
        <f>MAX(D$1:D117)+1</f>
        <v>1526</v>
      </c>
      <c r="E118" s="4" t="s">
        <v>56</v>
      </c>
      <c r="F118" s="4" t="s">
        <v>1375</v>
      </c>
      <c r="G118" s="4" t="s">
        <v>497</v>
      </c>
      <c r="I118" s="135">
        <v>358000</v>
      </c>
      <c r="J118" s="14">
        <f t="shared" si="4"/>
        <v>2578450.2799999998</v>
      </c>
    </row>
    <row r="119" spans="1:17" x14ac:dyDescent="0.3">
      <c r="A119" s="41" t="str">
        <f t="shared" si="5"/>
        <v>PCV01527</v>
      </c>
      <c r="B119" s="41">
        <f t="shared" si="6"/>
        <v>-12500</v>
      </c>
      <c r="C119" s="149">
        <v>43964</v>
      </c>
      <c r="D119" s="11">
        <f>MAX(D$1:D118)+1</f>
        <v>1527</v>
      </c>
      <c r="E119" s="4" t="s">
        <v>515</v>
      </c>
      <c r="F119" s="4" t="s">
        <v>1374</v>
      </c>
      <c r="G119" s="4" t="s">
        <v>529</v>
      </c>
      <c r="I119" s="135">
        <v>12500</v>
      </c>
      <c r="J119" s="14">
        <f t="shared" si="4"/>
        <v>2565950.2799999998</v>
      </c>
      <c r="L119" s="34"/>
    </row>
    <row r="120" spans="1:17" x14ac:dyDescent="0.3">
      <c r="A120" s="41" t="str">
        <f t="shared" si="5"/>
        <v>PCV01528</v>
      </c>
      <c r="B120" s="41">
        <f t="shared" si="6"/>
        <v>-53600</v>
      </c>
      <c r="C120" s="149">
        <v>43964</v>
      </c>
      <c r="D120" s="11">
        <f>MAX(D$1:D119)+1</f>
        <v>1528</v>
      </c>
      <c r="E120" s="4" t="s">
        <v>26</v>
      </c>
      <c r="F120" s="4" t="s">
        <v>1376</v>
      </c>
      <c r="G120" s="4" t="s">
        <v>524</v>
      </c>
      <c r="I120" s="135">
        <v>53600</v>
      </c>
      <c r="J120" s="14">
        <f t="shared" si="4"/>
        <v>2512350.2799999998</v>
      </c>
    </row>
    <row r="121" spans="1:17" x14ac:dyDescent="0.3">
      <c r="A121" s="41" t="str">
        <f t="shared" si="5"/>
        <v>PCV01529</v>
      </c>
      <c r="B121" s="41">
        <f t="shared" si="6"/>
        <v>-7200</v>
      </c>
      <c r="C121" s="149">
        <v>43965</v>
      </c>
      <c r="D121" s="11">
        <f>MAX(D$1:D120)+1</f>
        <v>1529</v>
      </c>
      <c r="E121" s="4" t="s">
        <v>29</v>
      </c>
      <c r="F121" s="4" t="s">
        <v>1377</v>
      </c>
      <c r="G121" s="4" t="s">
        <v>475</v>
      </c>
      <c r="I121" s="135">
        <v>7200</v>
      </c>
      <c r="J121" s="14">
        <f t="shared" si="4"/>
        <v>2505150.2799999998</v>
      </c>
    </row>
    <row r="122" spans="1:17" s="50" customFormat="1" x14ac:dyDescent="0.3">
      <c r="A122" s="41" t="str">
        <f t="shared" si="5"/>
        <v>PCV01530</v>
      </c>
      <c r="B122" s="41">
        <f t="shared" si="6"/>
        <v>-30000</v>
      </c>
      <c r="C122" s="149">
        <v>43965</v>
      </c>
      <c r="D122" s="11">
        <f>MAX(D$1:D121)+1</f>
        <v>1530</v>
      </c>
      <c r="E122" s="6" t="s">
        <v>1378</v>
      </c>
      <c r="F122" s="6" t="s">
        <v>1379</v>
      </c>
      <c r="G122" s="4" t="s">
        <v>591</v>
      </c>
      <c r="H122" s="16"/>
      <c r="I122" s="135">
        <v>30000</v>
      </c>
      <c r="J122" s="14">
        <f t="shared" si="4"/>
        <v>2475150.2799999998</v>
      </c>
      <c r="K122" s="31"/>
      <c r="L122" s="143">
        <f>1933.16*5</f>
        <v>9665.8000000000011</v>
      </c>
      <c r="O122" s="3"/>
      <c r="P122" s="69"/>
      <c r="Q122" s="4"/>
    </row>
    <row r="123" spans="1:17" s="50" customFormat="1" x14ac:dyDescent="0.3">
      <c r="A123" s="41" t="str">
        <f t="shared" si="5"/>
        <v>PCV01531</v>
      </c>
      <c r="B123" s="41">
        <f t="shared" si="6"/>
        <v>-10000</v>
      </c>
      <c r="C123" s="149">
        <v>43965</v>
      </c>
      <c r="D123" s="11">
        <f>MAX(D$1:D122)+1</f>
        <v>1531</v>
      </c>
      <c r="E123" s="4" t="s">
        <v>1258</v>
      </c>
      <c r="F123" s="4" t="s">
        <v>1389</v>
      </c>
      <c r="G123" s="4" t="s">
        <v>481</v>
      </c>
      <c r="H123" s="16"/>
      <c r="I123" s="135">
        <v>10000</v>
      </c>
      <c r="J123" s="14">
        <f t="shared" si="4"/>
        <v>2465150.2799999998</v>
      </c>
      <c r="K123" s="31"/>
      <c r="L123" s="31"/>
      <c r="O123" s="3"/>
      <c r="P123" s="69"/>
      <c r="Q123" s="4"/>
    </row>
    <row r="124" spans="1:17" s="50" customFormat="1" x14ac:dyDescent="0.3">
      <c r="A124" s="41" t="str">
        <f t="shared" si="5"/>
        <v>PCV01532</v>
      </c>
      <c r="B124" s="41">
        <f t="shared" si="6"/>
        <v>-31000</v>
      </c>
      <c r="C124" s="149">
        <v>43965</v>
      </c>
      <c r="D124" s="11">
        <f>MAX(D$1:D123)+1</f>
        <v>1532</v>
      </c>
      <c r="E124" s="4" t="s">
        <v>66</v>
      </c>
      <c r="F124" s="4" t="s">
        <v>1380</v>
      </c>
      <c r="G124" t="s">
        <v>875</v>
      </c>
      <c r="H124" s="16"/>
      <c r="I124" s="135">
        <v>31000</v>
      </c>
      <c r="J124" s="14">
        <f t="shared" si="4"/>
        <v>2434150.2799999998</v>
      </c>
      <c r="K124" s="31"/>
      <c r="L124" s="144">
        <f>183059.52-L122</f>
        <v>173393.72</v>
      </c>
      <c r="O124" s="3"/>
      <c r="P124" s="69"/>
      <c r="Q124" s="4"/>
    </row>
    <row r="125" spans="1:17" s="50" customFormat="1" x14ac:dyDescent="0.3">
      <c r="A125" s="41" t="str">
        <f t="shared" si="5"/>
        <v>PCV01533</v>
      </c>
      <c r="B125" s="41">
        <f t="shared" si="6"/>
        <v>-30000</v>
      </c>
      <c r="C125" s="149">
        <v>43966</v>
      </c>
      <c r="D125" s="11">
        <f>MAX(D$1:D124)+1</f>
        <v>1533</v>
      </c>
      <c r="E125" s="4" t="s">
        <v>521</v>
      </c>
      <c r="F125" s="4" t="s">
        <v>1381</v>
      </c>
      <c r="G125" t="s">
        <v>726</v>
      </c>
      <c r="H125" s="16"/>
      <c r="I125" s="135">
        <v>30000</v>
      </c>
      <c r="J125" s="14">
        <f t="shared" si="4"/>
        <v>2404150.2799999998</v>
      </c>
      <c r="K125" s="31"/>
      <c r="L125" s="31"/>
      <c r="O125" s="3"/>
      <c r="P125" s="69"/>
      <c r="Q125" s="4"/>
    </row>
    <row r="126" spans="1:17" s="50" customFormat="1" x14ac:dyDescent="0.3">
      <c r="A126" s="41" t="str">
        <f t="shared" si="5"/>
        <v>PCV01534</v>
      </c>
      <c r="B126" s="41">
        <f t="shared" si="6"/>
        <v>-20000</v>
      </c>
      <c r="C126" s="149">
        <v>43970</v>
      </c>
      <c r="D126" s="11">
        <f>MAX(D$1:D125)+1</f>
        <v>1534</v>
      </c>
      <c r="E126" s="4" t="s">
        <v>402</v>
      </c>
      <c r="F126" s="4" t="s">
        <v>1382</v>
      </c>
      <c r="G126" t="s">
        <v>611</v>
      </c>
      <c r="H126" s="16"/>
      <c r="I126" s="135">
        <v>20000</v>
      </c>
      <c r="J126" s="14">
        <f t="shared" si="4"/>
        <v>2384150.2799999998</v>
      </c>
      <c r="K126" s="31"/>
      <c r="L126" s="31"/>
      <c r="O126" s="3"/>
      <c r="P126" s="69"/>
      <c r="Q126" s="4"/>
    </row>
    <row r="127" spans="1:17" s="50" customFormat="1" x14ac:dyDescent="0.3">
      <c r="A127" s="41" t="str">
        <f t="shared" si="5"/>
        <v>PCV01535</v>
      </c>
      <c r="B127" s="41">
        <f t="shared" si="6"/>
        <v>-23900</v>
      </c>
      <c r="C127" s="149">
        <v>43971</v>
      </c>
      <c r="D127" s="11">
        <f>MAX(D$1:D126)+1</f>
        <v>1535</v>
      </c>
      <c r="E127" s="4" t="s">
        <v>515</v>
      </c>
      <c r="F127" s="4" t="s">
        <v>1383</v>
      </c>
      <c r="G127" s="4" t="s">
        <v>529</v>
      </c>
      <c r="H127" s="16"/>
      <c r="I127" s="135">
        <v>23900</v>
      </c>
      <c r="J127" s="14">
        <f t="shared" ref="J127:J190" si="7">J126-I127+H127</f>
        <v>2360250.2799999998</v>
      </c>
      <c r="K127" s="31"/>
      <c r="L127" s="31"/>
      <c r="O127" s="3"/>
      <c r="P127" s="69"/>
      <c r="Q127" s="4"/>
    </row>
    <row r="128" spans="1:17" s="50" customFormat="1" x14ac:dyDescent="0.3">
      <c r="A128" s="41" t="str">
        <f t="shared" si="5"/>
        <v>PCV01536</v>
      </c>
      <c r="B128" s="41">
        <f t="shared" si="6"/>
        <v>-50000</v>
      </c>
      <c r="C128" s="149">
        <v>43973</v>
      </c>
      <c r="D128" s="11">
        <f>MAX(D$1:D127)+1</f>
        <v>1536</v>
      </c>
      <c r="E128" s="4" t="s">
        <v>26</v>
      </c>
      <c r="F128" s="4" t="s">
        <v>1390</v>
      </c>
      <c r="G128" s="4" t="s">
        <v>475</v>
      </c>
      <c r="H128" s="16"/>
      <c r="I128" s="135">
        <v>50000</v>
      </c>
      <c r="J128" s="14">
        <f t="shared" si="7"/>
        <v>2310250.2799999998</v>
      </c>
      <c r="K128" s="31"/>
      <c r="L128" s="31"/>
      <c r="O128" s="3"/>
      <c r="P128" s="69"/>
      <c r="Q128" s="4"/>
    </row>
    <row r="129" spans="1:17" s="50" customFormat="1" x14ac:dyDescent="0.3">
      <c r="A129" s="41" t="str">
        <f t="shared" si="5"/>
        <v>PCV01537</v>
      </c>
      <c r="B129" s="41">
        <f t="shared" si="6"/>
        <v>-4000</v>
      </c>
      <c r="C129" s="149">
        <v>43977</v>
      </c>
      <c r="D129" s="11">
        <f>MAX(D$1:D128)+1</f>
        <v>1537</v>
      </c>
      <c r="E129" s="4" t="s">
        <v>1258</v>
      </c>
      <c r="F129" s="4" t="s">
        <v>1384</v>
      </c>
      <c r="G129" t="s">
        <v>477</v>
      </c>
      <c r="H129" s="16"/>
      <c r="I129" s="135">
        <v>4000</v>
      </c>
      <c r="J129" s="14">
        <f t="shared" si="7"/>
        <v>2306250.2799999998</v>
      </c>
      <c r="K129" s="31"/>
      <c r="L129" s="31"/>
      <c r="O129" s="3"/>
      <c r="P129" s="69"/>
      <c r="Q129" s="4"/>
    </row>
    <row r="130" spans="1:17" s="50" customFormat="1" x14ac:dyDescent="0.3">
      <c r="A130" s="41" t="str">
        <f t="shared" si="5"/>
        <v>PCV01538</v>
      </c>
      <c r="B130" s="41">
        <f t="shared" si="6"/>
        <v>-6400</v>
      </c>
      <c r="C130" s="149">
        <v>43978</v>
      </c>
      <c r="D130" s="11">
        <f>MAX(D$1:D129)+1</f>
        <v>1538</v>
      </c>
      <c r="E130" s="4" t="s">
        <v>1385</v>
      </c>
      <c r="F130" s="4" t="s">
        <v>1386</v>
      </c>
      <c r="G130" s="4" t="s">
        <v>475</v>
      </c>
      <c r="H130" s="16"/>
      <c r="I130" s="135">
        <v>6400</v>
      </c>
      <c r="J130" s="14">
        <f t="shared" si="7"/>
        <v>2299850.2799999998</v>
      </c>
      <c r="K130" s="31"/>
      <c r="L130" s="31">
        <f>685000+72000</f>
        <v>757000</v>
      </c>
      <c r="O130" s="3"/>
      <c r="P130" s="69"/>
      <c r="Q130" s="4"/>
    </row>
    <row r="131" spans="1:17" s="50" customFormat="1" x14ac:dyDescent="0.3">
      <c r="A131" s="41" t="str">
        <f t="shared" ref="A131:A194" si="8">IF(D131="","","PCV0"&amp;D131)</f>
        <v>PCV01539</v>
      </c>
      <c r="B131" s="41">
        <f t="shared" ref="B131:B194" si="9">IF(D131="","",H131-I131)</f>
        <v>-8600</v>
      </c>
      <c r="C131" s="149">
        <v>43979</v>
      </c>
      <c r="D131" s="11">
        <f>MAX(D$1:D130)+1</f>
        <v>1539</v>
      </c>
      <c r="E131" s="4" t="s">
        <v>402</v>
      </c>
      <c r="F131" s="4" t="s">
        <v>1387</v>
      </c>
      <c r="G131" s="4" t="s">
        <v>481</v>
      </c>
      <c r="H131" s="16"/>
      <c r="I131" s="135">
        <v>8600</v>
      </c>
      <c r="J131" s="14">
        <f t="shared" si="7"/>
        <v>2291250.2799999998</v>
      </c>
      <c r="K131" s="31"/>
      <c r="L131" s="31"/>
      <c r="O131" s="3"/>
      <c r="P131" s="69"/>
      <c r="Q131" s="4"/>
    </row>
    <row r="132" spans="1:17" s="50" customFormat="1" x14ac:dyDescent="0.3">
      <c r="A132" s="41" t="str">
        <f t="shared" si="8"/>
        <v>PCV01540</v>
      </c>
      <c r="B132" s="41">
        <f t="shared" si="9"/>
        <v>-34200</v>
      </c>
      <c r="C132" s="149">
        <v>43980</v>
      </c>
      <c r="D132" s="11">
        <f>MAX(D$1:D131)+1</f>
        <v>1540</v>
      </c>
      <c r="E132" s="4" t="s">
        <v>26</v>
      </c>
      <c r="F132" s="4" t="s">
        <v>1388</v>
      </c>
      <c r="G132" s="4" t="s">
        <v>466</v>
      </c>
      <c r="H132" s="16"/>
      <c r="I132" s="135">
        <v>34200</v>
      </c>
      <c r="J132" s="14">
        <f t="shared" si="7"/>
        <v>2257050.2799999998</v>
      </c>
      <c r="K132" s="31"/>
      <c r="L132" s="31"/>
      <c r="O132" s="3"/>
      <c r="P132" s="69"/>
      <c r="Q132" s="4"/>
    </row>
    <row r="133" spans="1:17" s="50" customFormat="1" x14ac:dyDescent="0.3">
      <c r="A133" s="41" t="str">
        <f t="shared" si="8"/>
        <v>PCV01541</v>
      </c>
      <c r="B133" s="41">
        <f t="shared" si="9"/>
        <v>-355000</v>
      </c>
      <c r="C133" s="149">
        <v>43983</v>
      </c>
      <c r="D133" s="11">
        <f>MAX(D$1:D132)+1</f>
        <v>1541</v>
      </c>
      <c r="E133" s="4" t="s">
        <v>56</v>
      </c>
      <c r="F133" s="4" t="s">
        <v>1391</v>
      </c>
      <c r="G133" s="4" t="s">
        <v>497</v>
      </c>
      <c r="H133" s="16"/>
      <c r="I133" s="135">
        <v>355000</v>
      </c>
      <c r="J133" s="14">
        <f t="shared" si="7"/>
        <v>1902050.2799999998</v>
      </c>
      <c r="K133" s="31"/>
      <c r="L133" s="31"/>
      <c r="O133" s="3"/>
      <c r="P133" s="69"/>
      <c r="Q133" s="4"/>
    </row>
    <row r="134" spans="1:17" s="50" customFormat="1" x14ac:dyDescent="0.3">
      <c r="A134" s="41" t="str">
        <f t="shared" si="8"/>
        <v>PCV01542</v>
      </c>
      <c r="B134" s="41">
        <f t="shared" si="9"/>
        <v>-51500</v>
      </c>
      <c r="C134" s="149">
        <v>43983</v>
      </c>
      <c r="D134" s="11">
        <f>MAX(D$1:D133)+1</f>
        <v>1542</v>
      </c>
      <c r="E134" s="4" t="s">
        <v>1385</v>
      </c>
      <c r="F134" s="4" t="s">
        <v>1392</v>
      </c>
      <c r="G134" s="4" t="s">
        <v>533</v>
      </c>
      <c r="H134" s="16"/>
      <c r="I134" s="135">
        <v>51500</v>
      </c>
      <c r="J134" s="14">
        <f t="shared" si="7"/>
        <v>1850550.2799999998</v>
      </c>
      <c r="K134" s="31"/>
      <c r="L134" s="31"/>
      <c r="O134" s="3"/>
      <c r="P134" s="69"/>
      <c r="Q134" s="4"/>
    </row>
    <row r="135" spans="1:17" s="50" customFormat="1" x14ac:dyDescent="0.3">
      <c r="A135" s="41" t="str">
        <f t="shared" si="8"/>
        <v>PCV01543</v>
      </c>
      <c r="B135" s="41">
        <f t="shared" si="9"/>
        <v>-25000</v>
      </c>
      <c r="C135" s="149">
        <v>43983</v>
      </c>
      <c r="D135" s="11">
        <f>MAX(D$1:D134)+1</f>
        <v>1543</v>
      </c>
      <c r="E135" s="6" t="s">
        <v>1378</v>
      </c>
      <c r="F135" s="4" t="s">
        <v>1393</v>
      </c>
      <c r="G135" s="4" t="s">
        <v>591</v>
      </c>
      <c r="H135" s="16"/>
      <c r="I135" s="135">
        <v>25000</v>
      </c>
      <c r="J135" s="14">
        <f t="shared" si="7"/>
        <v>1825550.2799999998</v>
      </c>
      <c r="K135" s="31"/>
      <c r="L135" s="31"/>
      <c r="O135" s="3"/>
      <c r="P135" s="69"/>
      <c r="Q135" s="4"/>
    </row>
    <row r="136" spans="1:17" s="50" customFormat="1" x14ac:dyDescent="0.3">
      <c r="A136" s="41" t="str">
        <f t="shared" si="8"/>
        <v>PCV01544</v>
      </c>
      <c r="B136" s="41">
        <f t="shared" si="9"/>
        <v>-10000</v>
      </c>
      <c r="C136" s="149">
        <v>43990</v>
      </c>
      <c r="D136" s="11">
        <f>MAX(D$1:D135)+1</f>
        <v>1544</v>
      </c>
      <c r="E136" s="4" t="s">
        <v>26</v>
      </c>
      <c r="F136" s="4" t="s">
        <v>1395</v>
      </c>
      <c r="G136" s="4" t="s">
        <v>466</v>
      </c>
      <c r="H136" s="16"/>
      <c r="I136" s="135">
        <v>10000</v>
      </c>
      <c r="J136" s="14">
        <f t="shared" si="7"/>
        <v>1815550.2799999998</v>
      </c>
      <c r="K136" s="31"/>
      <c r="L136" s="31"/>
      <c r="O136" s="3"/>
      <c r="P136" s="69"/>
      <c r="Q136" s="4"/>
    </row>
    <row r="137" spans="1:17" s="50" customFormat="1" x14ac:dyDescent="0.3">
      <c r="A137" s="41" t="str">
        <f t="shared" si="8"/>
        <v>PCV01545</v>
      </c>
      <c r="B137" s="41">
        <f t="shared" si="9"/>
        <v>-21150</v>
      </c>
      <c r="C137" s="149">
        <v>43990</v>
      </c>
      <c r="D137" s="11">
        <f>MAX(D$1:D136)+1</f>
        <v>1545</v>
      </c>
      <c r="E137" s="6" t="s">
        <v>1378</v>
      </c>
      <c r="F137" s="4" t="s">
        <v>1396</v>
      </c>
      <c r="G137" s="4" t="s">
        <v>591</v>
      </c>
      <c r="H137" s="16"/>
      <c r="I137" s="135">
        <v>21150</v>
      </c>
      <c r="J137" s="14">
        <f t="shared" si="7"/>
        <v>1794400.2799999998</v>
      </c>
      <c r="K137" s="31"/>
      <c r="L137" s="34"/>
      <c r="O137" s="3"/>
      <c r="P137" s="69"/>
      <c r="Q137" s="4"/>
    </row>
    <row r="138" spans="1:17" x14ac:dyDescent="0.3">
      <c r="A138" s="41" t="str">
        <f t="shared" si="8"/>
        <v>PCV01546</v>
      </c>
      <c r="B138" s="41">
        <f t="shared" si="9"/>
        <v>-39000</v>
      </c>
      <c r="C138" s="149">
        <v>43994</v>
      </c>
      <c r="D138" s="11">
        <f>MAX(D$1:D137)+1</f>
        <v>1546</v>
      </c>
      <c r="E138" s="6" t="s">
        <v>1378</v>
      </c>
      <c r="F138" s="4" t="s">
        <v>1397</v>
      </c>
      <c r="G138" s="4" t="s">
        <v>475</v>
      </c>
      <c r="I138" s="135">
        <v>39000</v>
      </c>
      <c r="J138" s="14">
        <f t="shared" si="7"/>
        <v>1755400.2799999998</v>
      </c>
    </row>
    <row r="139" spans="1:17" x14ac:dyDescent="0.3">
      <c r="A139" s="41" t="str">
        <f t="shared" si="8"/>
        <v>PCV01547</v>
      </c>
      <c r="B139" s="41">
        <f t="shared" si="9"/>
        <v>-5000</v>
      </c>
      <c r="C139" s="149">
        <v>43994</v>
      </c>
      <c r="D139" s="11">
        <f>MAX(D$1:D138)+1</f>
        <v>1547</v>
      </c>
      <c r="E139" s="6" t="s">
        <v>515</v>
      </c>
      <c r="F139" s="4" t="s">
        <v>1398</v>
      </c>
      <c r="G139" s="4" t="s">
        <v>811</v>
      </c>
      <c r="I139" s="135">
        <v>5000</v>
      </c>
      <c r="J139" s="14">
        <f t="shared" si="7"/>
        <v>1750400.2799999998</v>
      </c>
    </row>
    <row r="140" spans="1:17" x14ac:dyDescent="0.3">
      <c r="A140" s="41" t="str">
        <f t="shared" si="8"/>
        <v>PCV01548</v>
      </c>
      <c r="B140" s="41">
        <f t="shared" si="9"/>
        <v>-8300</v>
      </c>
      <c r="C140" s="149">
        <v>43994</v>
      </c>
      <c r="D140" s="11">
        <f>MAX(D$1:D139)+1</f>
        <v>1548</v>
      </c>
      <c r="E140" s="4" t="s">
        <v>1385</v>
      </c>
      <c r="F140" s="4" t="s">
        <v>1372</v>
      </c>
      <c r="G140" s="4" t="s">
        <v>475</v>
      </c>
      <c r="I140" s="135">
        <v>8300</v>
      </c>
      <c r="J140" s="14">
        <f t="shared" si="7"/>
        <v>1742100.2799999998</v>
      </c>
    </row>
    <row r="141" spans="1:17" x14ac:dyDescent="0.3">
      <c r="A141" s="41" t="str">
        <f t="shared" si="8"/>
        <v>PCV01549</v>
      </c>
      <c r="B141" s="41">
        <f t="shared" si="9"/>
        <v>-10000</v>
      </c>
      <c r="C141" s="149">
        <v>43994</v>
      </c>
      <c r="D141" s="11">
        <f>MAX(D$1:D140)+1</f>
        <v>1549</v>
      </c>
      <c r="E141" s="6" t="s">
        <v>1378</v>
      </c>
      <c r="F141" s="4" t="s">
        <v>1399</v>
      </c>
      <c r="G141" s="4" t="s">
        <v>591</v>
      </c>
      <c r="I141" s="135">
        <v>10000</v>
      </c>
      <c r="J141" s="14">
        <f t="shared" si="7"/>
        <v>1732100.2799999998</v>
      </c>
    </row>
    <row r="142" spans="1:17" x14ac:dyDescent="0.3">
      <c r="A142" s="41" t="str">
        <f t="shared" si="8"/>
        <v>PCV01550</v>
      </c>
      <c r="B142" s="41">
        <f t="shared" si="9"/>
        <v>-10000</v>
      </c>
      <c r="C142" s="149">
        <v>43997</v>
      </c>
      <c r="D142" s="11">
        <f>MAX(D$1:D141)+1</f>
        <v>1550</v>
      </c>
      <c r="E142" s="4" t="s">
        <v>402</v>
      </c>
      <c r="F142" s="4" t="s">
        <v>1400</v>
      </c>
      <c r="G142" s="4" t="s">
        <v>611</v>
      </c>
      <c r="I142" s="135">
        <v>10000</v>
      </c>
      <c r="J142" s="14">
        <f t="shared" si="7"/>
        <v>1722100.2799999998</v>
      </c>
    </row>
    <row r="143" spans="1:17" x14ac:dyDescent="0.3">
      <c r="A143" s="41" t="str">
        <f t="shared" si="8"/>
        <v>PCV01551</v>
      </c>
      <c r="B143" s="41">
        <f t="shared" si="9"/>
        <v>-5000</v>
      </c>
      <c r="C143" s="149">
        <v>43997</v>
      </c>
      <c r="D143" s="11">
        <f>MAX(D$1:D142)+1</f>
        <v>1551</v>
      </c>
      <c r="E143" s="6" t="s">
        <v>515</v>
      </c>
      <c r="F143" s="4" t="s">
        <v>1398</v>
      </c>
      <c r="G143" s="4" t="s">
        <v>811</v>
      </c>
      <c r="I143" s="135">
        <v>5000</v>
      </c>
      <c r="J143" s="14">
        <f t="shared" si="7"/>
        <v>1717100.2799999998</v>
      </c>
    </row>
    <row r="144" spans="1:17" x14ac:dyDescent="0.3">
      <c r="A144" s="41" t="str">
        <f t="shared" si="8"/>
        <v>PCV01552</v>
      </c>
      <c r="B144" s="41">
        <f t="shared" si="9"/>
        <v>-10000</v>
      </c>
      <c r="C144" s="149">
        <v>43997</v>
      </c>
      <c r="D144" s="11">
        <f>MAX(D$1:D143)+1</f>
        <v>1552</v>
      </c>
      <c r="E144" s="4" t="s">
        <v>1258</v>
      </c>
      <c r="F144" s="4" t="s">
        <v>1401</v>
      </c>
      <c r="G144" s="4" t="s">
        <v>481</v>
      </c>
      <c r="I144" s="135">
        <v>10000</v>
      </c>
      <c r="J144" s="14">
        <f t="shared" si="7"/>
        <v>1707100.2799999998</v>
      </c>
    </row>
    <row r="145" spans="1:16" x14ac:dyDescent="0.3">
      <c r="A145" s="41" t="str">
        <f t="shared" si="8"/>
        <v>PCV01553</v>
      </c>
      <c r="B145" s="41">
        <f t="shared" si="9"/>
        <v>-5000</v>
      </c>
      <c r="C145" s="149">
        <v>43997</v>
      </c>
      <c r="D145" s="11">
        <f>MAX(D$1:D144)+1</f>
        <v>1553</v>
      </c>
      <c r="E145" s="4" t="s">
        <v>26</v>
      </c>
      <c r="F145" s="4" t="s">
        <v>1402</v>
      </c>
      <c r="G145" s="4" t="s">
        <v>477</v>
      </c>
      <c r="I145" s="135">
        <v>5000</v>
      </c>
      <c r="J145" s="14">
        <f t="shared" si="7"/>
        <v>1702100.2799999998</v>
      </c>
    </row>
    <row r="146" spans="1:16" x14ac:dyDescent="0.3">
      <c r="A146" s="41" t="str">
        <f t="shared" si="8"/>
        <v>PCV01554</v>
      </c>
      <c r="B146" s="41">
        <f t="shared" si="9"/>
        <v>-40000</v>
      </c>
      <c r="C146" s="149">
        <v>43998</v>
      </c>
      <c r="D146" s="11">
        <f>MAX(D$1:D145)+1</f>
        <v>1554</v>
      </c>
      <c r="E146" s="4" t="s">
        <v>26</v>
      </c>
      <c r="F146" s="4" t="s">
        <v>1361</v>
      </c>
      <c r="G146" s="4" t="s">
        <v>883</v>
      </c>
      <c r="I146" s="135">
        <v>40000</v>
      </c>
      <c r="J146" s="14">
        <f t="shared" si="7"/>
        <v>1662100.2799999998</v>
      </c>
    </row>
    <row r="147" spans="1:16" x14ac:dyDescent="0.3">
      <c r="A147" s="41" t="str">
        <f t="shared" si="8"/>
        <v>PCV01555</v>
      </c>
      <c r="B147" s="41">
        <f t="shared" si="9"/>
        <v>-36000</v>
      </c>
      <c r="C147" s="149">
        <v>43998</v>
      </c>
      <c r="D147" s="11">
        <f>MAX(D$1:D146)+1</f>
        <v>1555</v>
      </c>
      <c r="E147" s="4" t="s">
        <v>26</v>
      </c>
      <c r="F147" s="4" t="s">
        <v>1403</v>
      </c>
      <c r="G147" s="4" t="s">
        <v>591</v>
      </c>
      <c r="I147" s="135">
        <v>36000</v>
      </c>
      <c r="J147" s="14">
        <f t="shared" si="7"/>
        <v>1626100.2799999998</v>
      </c>
    </row>
    <row r="148" spans="1:16" x14ac:dyDescent="0.3">
      <c r="A148" s="41" t="str">
        <f t="shared" si="8"/>
        <v>PCV01556</v>
      </c>
      <c r="B148" s="41">
        <f t="shared" si="9"/>
        <v>-5000</v>
      </c>
      <c r="C148" s="149">
        <v>43999</v>
      </c>
      <c r="D148" s="11">
        <f>MAX(D$1:D147)+1</f>
        <v>1556</v>
      </c>
      <c r="E148" s="4" t="s">
        <v>26</v>
      </c>
      <c r="F148" s="4" t="s">
        <v>1435</v>
      </c>
      <c r="G148" s="4" t="s">
        <v>466</v>
      </c>
      <c r="I148" s="135">
        <v>5000</v>
      </c>
      <c r="J148" s="14">
        <f t="shared" si="7"/>
        <v>1621100.2799999998</v>
      </c>
      <c r="L148" s="31" t="s">
        <v>1404</v>
      </c>
      <c r="M148" s="50">
        <v>5058</v>
      </c>
      <c r="N148" s="50">
        <v>102654117</v>
      </c>
      <c r="O148" s="3" t="s">
        <v>1405</v>
      </c>
      <c r="P148" s="69">
        <v>762.71</v>
      </c>
    </row>
    <row r="149" spans="1:16" x14ac:dyDescent="0.3">
      <c r="A149" s="41" t="str">
        <f t="shared" si="8"/>
        <v>PCV01557</v>
      </c>
      <c r="B149" s="41">
        <f t="shared" si="9"/>
        <v>-50000</v>
      </c>
      <c r="C149" s="149">
        <v>43999</v>
      </c>
      <c r="D149" s="11">
        <f>MAX(D$1:D148)+1</f>
        <v>1557</v>
      </c>
      <c r="E149" s="4" t="s">
        <v>1385</v>
      </c>
      <c r="F149" s="4" t="s">
        <v>1406</v>
      </c>
      <c r="G149" s="4" t="s">
        <v>477</v>
      </c>
      <c r="I149" s="135">
        <v>50000</v>
      </c>
      <c r="J149" s="14">
        <f t="shared" si="7"/>
        <v>1571100.2799999998</v>
      </c>
    </row>
    <row r="150" spans="1:16" x14ac:dyDescent="0.3">
      <c r="A150" s="41" t="str">
        <f t="shared" si="8"/>
        <v>PCV01558</v>
      </c>
      <c r="B150" s="41">
        <f t="shared" si="9"/>
        <v>-5000</v>
      </c>
      <c r="C150" s="149">
        <v>43999</v>
      </c>
      <c r="D150" s="11">
        <f>MAX(D$1:D149)+1</f>
        <v>1558</v>
      </c>
      <c r="E150" s="4" t="s">
        <v>56</v>
      </c>
      <c r="F150" s="4" t="s">
        <v>1407</v>
      </c>
      <c r="G150" s="4" t="s">
        <v>475</v>
      </c>
      <c r="I150" s="135">
        <v>5000</v>
      </c>
      <c r="J150" s="14">
        <f t="shared" si="7"/>
        <v>1566100.2799999998</v>
      </c>
    </row>
    <row r="151" spans="1:16" x14ac:dyDescent="0.3">
      <c r="A151" s="41" t="str">
        <f t="shared" si="8"/>
        <v>PCV01559</v>
      </c>
      <c r="B151" s="41">
        <f t="shared" si="9"/>
        <v>-5000</v>
      </c>
      <c r="C151" s="149">
        <v>44000</v>
      </c>
      <c r="D151" s="11">
        <f>MAX(D$1:D150)+1</f>
        <v>1559</v>
      </c>
      <c r="E151" s="4" t="s">
        <v>26</v>
      </c>
      <c r="F151" s="4" t="s">
        <v>1408</v>
      </c>
      <c r="G151" s="4" t="s">
        <v>861</v>
      </c>
      <c r="I151" s="135">
        <v>5000</v>
      </c>
      <c r="J151" s="14">
        <f t="shared" si="7"/>
        <v>1561100.2799999998</v>
      </c>
      <c r="L151" s="31" t="s">
        <v>1409</v>
      </c>
      <c r="M151" s="50">
        <v>6463</v>
      </c>
      <c r="N151" s="50">
        <v>102473512</v>
      </c>
      <c r="O151" s="3" t="s">
        <v>1410</v>
      </c>
      <c r="P151" s="69">
        <v>763.2</v>
      </c>
    </row>
    <row r="152" spans="1:16" x14ac:dyDescent="0.3">
      <c r="A152" s="41" t="str">
        <f t="shared" si="8"/>
        <v>PCV01560</v>
      </c>
      <c r="B152" s="41">
        <f t="shared" si="9"/>
        <v>-50000</v>
      </c>
      <c r="C152" s="149">
        <v>44000</v>
      </c>
      <c r="D152" s="11">
        <f>MAX(D$1:D151)+1</f>
        <v>1560</v>
      </c>
      <c r="E152" s="4" t="s">
        <v>1385</v>
      </c>
      <c r="F152" s="4" t="s">
        <v>1406</v>
      </c>
      <c r="G152" s="4" t="s">
        <v>477</v>
      </c>
      <c r="I152" s="135">
        <v>50000</v>
      </c>
      <c r="J152" s="14">
        <f t="shared" si="7"/>
        <v>1511100.2799999998</v>
      </c>
    </row>
    <row r="153" spans="1:16" x14ac:dyDescent="0.3">
      <c r="A153" s="41" t="str">
        <f t="shared" si="8"/>
        <v>PCV01561</v>
      </c>
      <c r="B153" s="41">
        <f t="shared" si="9"/>
        <v>-8000</v>
      </c>
      <c r="C153" s="149">
        <v>44001</v>
      </c>
      <c r="D153" s="11">
        <f>MAX(D$1:D152)+1</f>
        <v>1561</v>
      </c>
      <c r="E153" s="4" t="s">
        <v>26</v>
      </c>
      <c r="F153" s="4" t="s">
        <v>1411</v>
      </c>
      <c r="G153" s="4" t="s">
        <v>477</v>
      </c>
      <c r="I153" s="135">
        <v>8000</v>
      </c>
      <c r="J153" s="14">
        <f t="shared" si="7"/>
        <v>1503100.2799999998</v>
      </c>
    </row>
    <row r="154" spans="1:16" x14ac:dyDescent="0.3">
      <c r="A154" s="41" t="str">
        <f t="shared" si="8"/>
        <v>PCV01562</v>
      </c>
      <c r="B154" s="41">
        <f t="shared" si="9"/>
        <v>-4000</v>
      </c>
      <c r="C154" s="149">
        <v>44001</v>
      </c>
      <c r="D154" s="11">
        <f>MAX(D$1:D153)+1</f>
        <v>1562</v>
      </c>
      <c r="E154" s="4" t="s">
        <v>402</v>
      </c>
      <c r="F154" s="4" t="s">
        <v>1412</v>
      </c>
      <c r="G154" s="4" t="s">
        <v>861</v>
      </c>
      <c r="I154" s="135">
        <v>4000</v>
      </c>
      <c r="J154" s="14">
        <f t="shared" si="7"/>
        <v>1499100.2799999998</v>
      </c>
    </row>
    <row r="155" spans="1:16" x14ac:dyDescent="0.3">
      <c r="A155" s="41" t="str">
        <f t="shared" si="8"/>
        <v>PCV01563</v>
      </c>
      <c r="B155" s="41">
        <f t="shared" si="9"/>
        <v>-27300</v>
      </c>
      <c r="C155" s="149">
        <v>44001</v>
      </c>
      <c r="D155" s="11">
        <f>MAX(D$1:D154)+1</f>
        <v>1563</v>
      </c>
      <c r="E155" s="4" t="s">
        <v>26</v>
      </c>
      <c r="F155" s="4" t="s">
        <v>1413</v>
      </c>
      <c r="G155" s="4" t="s">
        <v>489</v>
      </c>
      <c r="I155" s="135">
        <v>27300</v>
      </c>
      <c r="J155" s="14">
        <f t="shared" si="7"/>
        <v>1471800.2799999998</v>
      </c>
    </row>
    <row r="156" spans="1:16" x14ac:dyDescent="0.3">
      <c r="A156" s="41" t="str">
        <f t="shared" si="8"/>
        <v>PCV01564</v>
      </c>
      <c r="B156" s="41">
        <f t="shared" si="9"/>
        <v>-8260</v>
      </c>
      <c r="C156" s="149">
        <v>44005</v>
      </c>
      <c r="D156" s="11">
        <f>MAX(D$1:D155)+1</f>
        <v>1564</v>
      </c>
      <c r="E156" s="4" t="s">
        <v>26</v>
      </c>
      <c r="F156" s="4" t="s">
        <v>1414</v>
      </c>
      <c r="G156" s="4" t="s">
        <v>481</v>
      </c>
      <c r="I156" s="135">
        <v>8260</v>
      </c>
      <c r="J156" s="14">
        <f t="shared" si="7"/>
        <v>1463540.2799999998</v>
      </c>
      <c r="L156" s="31" t="s">
        <v>1415</v>
      </c>
      <c r="M156" s="50">
        <v>2688</v>
      </c>
      <c r="N156" s="50">
        <v>102274356</v>
      </c>
      <c r="O156" s="3" t="s">
        <v>1416</v>
      </c>
      <c r="P156" s="69">
        <v>1260</v>
      </c>
    </row>
    <row r="157" spans="1:16" x14ac:dyDescent="0.3">
      <c r="A157" s="41" t="str">
        <f t="shared" si="8"/>
        <v>PCV01565</v>
      </c>
      <c r="B157" s="41">
        <f t="shared" si="9"/>
        <v>-33500</v>
      </c>
      <c r="C157" s="149">
        <v>44005</v>
      </c>
      <c r="D157" s="11">
        <f>MAX(D$1:D156)+1</f>
        <v>1565</v>
      </c>
      <c r="E157" s="6" t="s">
        <v>1378</v>
      </c>
      <c r="F157" s="4" t="s">
        <v>1417</v>
      </c>
      <c r="G157" s="4" t="s">
        <v>475</v>
      </c>
      <c r="I157" s="135">
        <v>33500</v>
      </c>
      <c r="J157" s="14">
        <f t="shared" si="7"/>
        <v>1430040.2799999998</v>
      </c>
    </row>
    <row r="158" spans="1:16" x14ac:dyDescent="0.3">
      <c r="A158" s="41" t="str">
        <f t="shared" si="8"/>
        <v>PCV01566</v>
      </c>
      <c r="B158" s="41">
        <f t="shared" si="9"/>
        <v>-19200</v>
      </c>
      <c r="C158" s="149">
        <v>44005</v>
      </c>
      <c r="D158" s="11">
        <f>MAX(D$1:D157)+1</f>
        <v>1566</v>
      </c>
      <c r="E158" s="4" t="s">
        <v>26</v>
      </c>
      <c r="F158" s="4" t="s">
        <v>1418</v>
      </c>
      <c r="G158" s="4" t="s">
        <v>591</v>
      </c>
      <c r="I158" s="135">
        <v>19200</v>
      </c>
      <c r="J158" s="14">
        <f t="shared" si="7"/>
        <v>1410840.2799999998</v>
      </c>
    </row>
    <row r="159" spans="1:16" x14ac:dyDescent="0.3">
      <c r="A159" s="41" t="str">
        <f t="shared" si="8"/>
        <v>PCV01567</v>
      </c>
      <c r="B159" s="41">
        <f t="shared" si="9"/>
        <v>-5900</v>
      </c>
      <c r="C159" s="149">
        <v>44005</v>
      </c>
      <c r="D159" s="11">
        <f>MAX(D$1:D158)+1</f>
        <v>1567</v>
      </c>
      <c r="E159" s="4" t="s">
        <v>26</v>
      </c>
      <c r="F159" s="4" t="s">
        <v>1419</v>
      </c>
      <c r="G159" s="4" t="s">
        <v>591</v>
      </c>
      <c r="I159" s="135">
        <v>5900</v>
      </c>
      <c r="J159" s="14">
        <f t="shared" si="7"/>
        <v>1404940.2799999998</v>
      </c>
    </row>
    <row r="160" spans="1:16" x14ac:dyDescent="0.3">
      <c r="A160" s="41" t="str">
        <f t="shared" si="8"/>
        <v>PCV01568</v>
      </c>
      <c r="B160" s="41">
        <f t="shared" si="9"/>
        <v>-50000</v>
      </c>
      <c r="C160" s="149">
        <v>44005</v>
      </c>
      <c r="D160" s="11">
        <f>MAX(D$1:D159)+1</f>
        <v>1568</v>
      </c>
      <c r="E160" s="4" t="s">
        <v>29</v>
      </c>
      <c r="F160" s="4" t="s">
        <v>1420</v>
      </c>
      <c r="G160" s="4" t="s">
        <v>483</v>
      </c>
      <c r="I160" s="135">
        <v>50000</v>
      </c>
      <c r="J160" s="14">
        <f t="shared" si="7"/>
        <v>1354940.2799999998</v>
      </c>
    </row>
    <row r="161" spans="1:17" x14ac:dyDescent="0.3">
      <c r="A161" s="41" t="str">
        <f t="shared" si="8"/>
        <v>PCV01569</v>
      </c>
      <c r="B161" s="41">
        <f t="shared" si="9"/>
        <v>-20000</v>
      </c>
      <c r="C161" s="149">
        <v>44006</v>
      </c>
      <c r="D161" s="11">
        <f>MAX(D$1:D160)+1</f>
        <v>1569</v>
      </c>
      <c r="E161" s="4" t="s">
        <v>66</v>
      </c>
      <c r="F161" s="4" t="s">
        <v>1421</v>
      </c>
      <c r="G161" s="4" t="s">
        <v>547</v>
      </c>
      <c r="I161" s="135">
        <v>20000</v>
      </c>
      <c r="J161" s="14">
        <f t="shared" si="7"/>
        <v>1334940.2799999998</v>
      </c>
    </row>
    <row r="162" spans="1:17" x14ac:dyDescent="0.3">
      <c r="A162" s="41" t="str">
        <f t="shared" si="8"/>
        <v>PCV01570</v>
      </c>
      <c r="B162" s="41">
        <f t="shared" si="9"/>
        <v>-50000</v>
      </c>
      <c r="C162" s="149">
        <v>44006</v>
      </c>
      <c r="D162" s="11">
        <f>MAX(D$1:D161)+1</f>
        <v>1570</v>
      </c>
      <c r="E162" s="4" t="s">
        <v>26</v>
      </c>
      <c r="F162" s="4" t="s">
        <v>1422</v>
      </c>
      <c r="G162" s="4" t="s">
        <v>475</v>
      </c>
      <c r="I162" s="135">
        <v>50000</v>
      </c>
      <c r="J162" s="14">
        <f t="shared" si="7"/>
        <v>1284940.2799999998</v>
      </c>
    </row>
    <row r="163" spans="1:17" x14ac:dyDescent="0.3">
      <c r="A163" s="41" t="str">
        <f t="shared" si="8"/>
        <v>PCV01571</v>
      </c>
      <c r="B163" s="41">
        <f t="shared" si="9"/>
        <v>-5000</v>
      </c>
      <c r="C163" s="149">
        <v>44006</v>
      </c>
      <c r="D163" s="11">
        <f>MAX(D$1:D162)+1</f>
        <v>1571</v>
      </c>
      <c r="E163" s="4" t="s">
        <v>26</v>
      </c>
      <c r="F163" s="4" t="s">
        <v>1423</v>
      </c>
      <c r="G163" s="4" t="s">
        <v>466</v>
      </c>
      <c r="I163" s="135">
        <v>5000</v>
      </c>
      <c r="J163" s="14">
        <f t="shared" si="7"/>
        <v>1279940.2799999998</v>
      </c>
      <c r="L163" s="31" t="s">
        <v>1404</v>
      </c>
      <c r="M163" s="50">
        <v>34903</v>
      </c>
      <c r="N163" s="50">
        <v>102654117</v>
      </c>
      <c r="O163" s="3" t="s">
        <v>1424</v>
      </c>
      <c r="P163" s="69">
        <v>762.71</v>
      </c>
    </row>
    <row r="164" spans="1:17" x14ac:dyDescent="0.3">
      <c r="A164" s="41" t="str">
        <f t="shared" si="8"/>
        <v>PCV01572</v>
      </c>
      <c r="B164" s="41">
        <f t="shared" si="9"/>
        <v>-37500</v>
      </c>
      <c r="C164" s="149">
        <v>44007</v>
      </c>
      <c r="D164" s="11">
        <f>MAX(D$1:D163)+1</f>
        <v>1572</v>
      </c>
      <c r="E164" s="4" t="s">
        <v>26</v>
      </c>
      <c r="F164" s="4" t="s">
        <v>1425</v>
      </c>
      <c r="G164" s="4" t="s">
        <v>475</v>
      </c>
      <c r="I164" s="135">
        <v>37500</v>
      </c>
      <c r="J164" s="14">
        <f t="shared" si="7"/>
        <v>1242440.2799999998</v>
      </c>
      <c r="L164" s="31" t="s">
        <v>1429</v>
      </c>
      <c r="M164" s="50">
        <v>7938</v>
      </c>
      <c r="N164" s="50">
        <v>100466852</v>
      </c>
      <c r="O164" s="3" t="s">
        <v>1424</v>
      </c>
      <c r="P164" s="69">
        <v>572.34</v>
      </c>
    </row>
    <row r="165" spans="1:17" x14ac:dyDescent="0.3">
      <c r="A165" s="41" t="str">
        <f t="shared" si="8"/>
        <v>PCV01573</v>
      </c>
      <c r="B165" s="41">
        <f t="shared" si="9"/>
        <v>-7500</v>
      </c>
      <c r="C165" s="149">
        <v>44007</v>
      </c>
      <c r="D165" s="11">
        <f>MAX(D$1:D164)+1</f>
        <v>1573</v>
      </c>
      <c r="E165" s="4" t="s">
        <v>1439</v>
      </c>
      <c r="F165" s="4" t="s">
        <v>1426</v>
      </c>
      <c r="G165" s="4" t="s">
        <v>475</v>
      </c>
      <c r="I165" s="135">
        <v>7500</v>
      </c>
      <c r="J165" s="14">
        <f t="shared" si="7"/>
        <v>1234940.2799999998</v>
      </c>
    </row>
    <row r="166" spans="1:17" x14ac:dyDescent="0.3">
      <c r="A166" s="41" t="str">
        <f t="shared" si="8"/>
        <v>PCV01574</v>
      </c>
      <c r="B166" s="41">
        <f t="shared" si="9"/>
        <v>-3000</v>
      </c>
      <c r="C166" s="149">
        <v>44007</v>
      </c>
      <c r="D166" s="11">
        <f>MAX(D$1:D165)+1</f>
        <v>1574</v>
      </c>
      <c r="E166" s="6" t="s">
        <v>1427</v>
      </c>
      <c r="F166" s="4" t="s">
        <v>1428</v>
      </c>
      <c r="G166" s="4" t="s">
        <v>481</v>
      </c>
      <c r="I166" s="135">
        <v>3000</v>
      </c>
      <c r="J166" s="14">
        <f t="shared" si="7"/>
        <v>1231940.2799999998</v>
      </c>
    </row>
    <row r="167" spans="1:17" x14ac:dyDescent="0.3">
      <c r="A167" s="41" t="str">
        <f t="shared" si="8"/>
        <v>PCV01575</v>
      </c>
      <c r="B167" s="41">
        <f t="shared" si="9"/>
        <v>-3000</v>
      </c>
      <c r="C167" s="149">
        <v>44008</v>
      </c>
      <c r="D167" s="11">
        <f>MAX(D$1:D166)+1</f>
        <v>1575</v>
      </c>
      <c r="E167" s="4" t="s">
        <v>402</v>
      </c>
      <c r="F167" s="4" t="s">
        <v>1430</v>
      </c>
      <c r="G167" s="4" t="s">
        <v>481</v>
      </c>
      <c r="I167" s="135">
        <v>3000</v>
      </c>
      <c r="J167" s="14">
        <f t="shared" si="7"/>
        <v>1228940.2799999998</v>
      </c>
    </row>
    <row r="168" spans="1:17" x14ac:dyDescent="0.3">
      <c r="A168" s="41" t="str">
        <f t="shared" si="8"/>
        <v>PCV01576</v>
      </c>
      <c r="B168" s="41">
        <f t="shared" si="9"/>
        <v>-10000</v>
      </c>
      <c r="C168" s="149">
        <v>44008</v>
      </c>
      <c r="D168" s="11">
        <f>MAX(D$1:D167)+1</f>
        <v>1576</v>
      </c>
      <c r="E168" s="4" t="s">
        <v>26</v>
      </c>
      <c r="F168" s="4" t="s">
        <v>1431</v>
      </c>
      <c r="G168" s="4" t="s">
        <v>475</v>
      </c>
      <c r="I168" s="135">
        <v>10000</v>
      </c>
      <c r="J168" s="14">
        <f t="shared" si="7"/>
        <v>1218940.2799999998</v>
      </c>
    </row>
    <row r="169" spans="1:17" x14ac:dyDescent="0.3">
      <c r="A169" s="41" t="str">
        <f t="shared" si="8"/>
        <v>PCV01577</v>
      </c>
      <c r="B169" s="41">
        <f t="shared" si="9"/>
        <v>-39700</v>
      </c>
      <c r="C169" s="149">
        <v>44011</v>
      </c>
      <c r="D169" s="11">
        <f>MAX(D$1:D168)+1</f>
        <v>1577</v>
      </c>
      <c r="E169" s="6" t="s">
        <v>1378</v>
      </c>
      <c r="F169" s="4" t="s">
        <v>1432</v>
      </c>
      <c r="G169" s="4" t="s">
        <v>529</v>
      </c>
      <c r="I169" s="135">
        <v>39700</v>
      </c>
      <c r="J169" s="14">
        <f t="shared" si="7"/>
        <v>1179240.2799999998</v>
      </c>
    </row>
    <row r="170" spans="1:17" s="3" customFormat="1" x14ac:dyDescent="0.3">
      <c r="A170" s="41" t="str">
        <f t="shared" si="8"/>
        <v>PCV01578</v>
      </c>
      <c r="B170" s="41">
        <f t="shared" si="9"/>
        <v>-3860</v>
      </c>
      <c r="C170" s="149">
        <v>44011</v>
      </c>
      <c r="D170" s="11">
        <f>MAX(D$1:D169)+1</f>
        <v>1578</v>
      </c>
      <c r="E170" s="4" t="s">
        <v>56</v>
      </c>
      <c r="F170" s="4" t="s">
        <v>1433</v>
      </c>
      <c r="G170" s="4" t="s">
        <v>499</v>
      </c>
      <c r="H170" s="16"/>
      <c r="I170" s="135">
        <v>3860</v>
      </c>
      <c r="J170" s="14">
        <f t="shared" si="7"/>
        <v>1175380.2799999998</v>
      </c>
      <c r="K170" s="31"/>
      <c r="L170" s="31"/>
      <c r="M170" s="50"/>
      <c r="N170" s="50"/>
      <c r="P170" s="69"/>
      <c r="Q170" s="4"/>
    </row>
    <row r="171" spans="1:17" s="3" customFormat="1" x14ac:dyDescent="0.3">
      <c r="A171" s="41" t="str">
        <f t="shared" si="8"/>
        <v>PCV01579</v>
      </c>
      <c r="B171" s="41">
        <f t="shared" si="9"/>
        <v>-355000</v>
      </c>
      <c r="C171" s="149">
        <v>44012</v>
      </c>
      <c r="D171" s="11">
        <f>MAX(D$1:D170)+1</f>
        <v>1579</v>
      </c>
      <c r="E171" s="4" t="s">
        <v>56</v>
      </c>
      <c r="F171" s="4" t="s">
        <v>1434</v>
      </c>
      <c r="G171" s="4" t="s">
        <v>497</v>
      </c>
      <c r="H171" s="16"/>
      <c r="I171" s="135">
        <v>355000</v>
      </c>
      <c r="J171" s="14">
        <f t="shared" si="7"/>
        <v>820380.2799999998</v>
      </c>
      <c r="K171" s="31"/>
      <c r="L171" s="31"/>
      <c r="M171" s="50"/>
      <c r="N171" s="50"/>
      <c r="P171" s="69"/>
      <c r="Q171" s="4"/>
    </row>
    <row r="172" spans="1:17" s="3" customFormat="1" x14ac:dyDescent="0.3">
      <c r="A172" s="41" t="str">
        <f t="shared" si="8"/>
        <v>PCV01580</v>
      </c>
      <c r="B172" s="41">
        <f t="shared" si="9"/>
        <v>-10800</v>
      </c>
      <c r="C172" s="149">
        <v>44014</v>
      </c>
      <c r="D172" s="11">
        <f>MAX(D$1:D171)+1</f>
        <v>1580</v>
      </c>
      <c r="E172" s="6" t="s">
        <v>1378</v>
      </c>
      <c r="F172" s="4" t="s">
        <v>1476</v>
      </c>
      <c r="G172" s="4" t="s">
        <v>475</v>
      </c>
      <c r="H172" s="16"/>
      <c r="I172" s="135">
        <v>10800</v>
      </c>
      <c r="J172" s="14">
        <f t="shared" si="7"/>
        <v>809580.2799999998</v>
      </c>
      <c r="K172" s="31"/>
      <c r="L172" s="31"/>
      <c r="M172" s="50"/>
      <c r="N172" s="50"/>
      <c r="P172" s="69"/>
      <c r="Q172" s="4"/>
    </row>
    <row r="173" spans="1:17" s="3" customFormat="1" x14ac:dyDescent="0.3">
      <c r="A173" s="41" t="str">
        <f t="shared" si="8"/>
        <v>PCV01581</v>
      </c>
      <c r="B173" s="41">
        <f t="shared" si="9"/>
        <v>-5000</v>
      </c>
      <c r="C173" s="149">
        <v>44015</v>
      </c>
      <c r="D173" s="11">
        <f>MAX(D$1:D172)+1</f>
        <v>1581</v>
      </c>
      <c r="E173" s="4" t="s">
        <v>26</v>
      </c>
      <c r="F173" s="4" t="s">
        <v>1437</v>
      </c>
      <c r="G173" s="4" t="s">
        <v>466</v>
      </c>
      <c r="H173" s="16"/>
      <c r="I173" s="135">
        <v>5000</v>
      </c>
      <c r="J173" s="14">
        <f t="shared" si="7"/>
        <v>804580.2799999998</v>
      </c>
      <c r="K173" s="31"/>
      <c r="L173" s="31"/>
      <c r="M173" s="50"/>
      <c r="N173" s="50"/>
      <c r="P173" s="69"/>
      <c r="Q173" s="4"/>
    </row>
    <row r="174" spans="1:17" s="3" customFormat="1" x14ac:dyDescent="0.3">
      <c r="A174" s="41" t="str">
        <f t="shared" si="8"/>
        <v>PCV01582</v>
      </c>
      <c r="B174" s="41">
        <f t="shared" si="9"/>
        <v>-45000</v>
      </c>
      <c r="C174" s="149">
        <v>44015</v>
      </c>
      <c r="D174" s="11">
        <f>MAX(D$1:D173)+1</f>
        <v>1582</v>
      </c>
      <c r="E174" s="4" t="s">
        <v>26</v>
      </c>
      <c r="F174" s="4" t="s">
        <v>1438</v>
      </c>
      <c r="G174" s="4" t="s">
        <v>524</v>
      </c>
      <c r="H174" s="16"/>
      <c r="I174" s="135">
        <v>45000</v>
      </c>
      <c r="J174" s="14">
        <f>J173-I174+H174</f>
        <v>759580.2799999998</v>
      </c>
      <c r="K174" s="31"/>
      <c r="L174" s="31"/>
      <c r="M174" s="50"/>
      <c r="N174" s="50"/>
      <c r="P174" s="69"/>
      <c r="Q174" s="4"/>
    </row>
    <row r="175" spans="1:17" s="3" customFormat="1" x14ac:dyDescent="0.3">
      <c r="A175" s="41" t="str">
        <f t="shared" si="8"/>
        <v/>
      </c>
      <c r="B175" s="41" t="str">
        <f t="shared" si="9"/>
        <v/>
      </c>
      <c r="C175" s="149">
        <v>44019</v>
      </c>
      <c r="D175" s="11"/>
      <c r="E175" s="4" t="s">
        <v>1127</v>
      </c>
      <c r="F175" s="4" t="s">
        <v>1447</v>
      </c>
      <c r="G175" s="4"/>
      <c r="H175" s="136">
        <v>1200000</v>
      </c>
      <c r="I175" s="135"/>
      <c r="J175" s="14">
        <f>J174-I175+H175</f>
        <v>1959580.2799999998</v>
      </c>
      <c r="K175" s="31"/>
      <c r="L175" s="31"/>
      <c r="M175" s="50"/>
      <c r="N175" s="50"/>
      <c r="P175" s="69"/>
      <c r="Q175" s="4"/>
    </row>
    <row r="176" spans="1:17" s="3" customFormat="1" x14ac:dyDescent="0.3">
      <c r="A176" s="41" t="str">
        <f t="shared" si="8"/>
        <v>PCV01583</v>
      </c>
      <c r="B176" s="41">
        <f t="shared" si="9"/>
        <v>-1026000</v>
      </c>
      <c r="C176" s="149">
        <v>44020</v>
      </c>
      <c r="D176" s="11">
        <f>MAX(D$1:D174)+1</f>
        <v>1583</v>
      </c>
      <c r="E176" s="4" t="s">
        <v>538</v>
      </c>
      <c r="F176" s="4" t="s">
        <v>1440</v>
      </c>
      <c r="G176" s="4" t="s">
        <v>529</v>
      </c>
      <c r="H176" s="16"/>
      <c r="I176" s="135">
        <v>1026000</v>
      </c>
      <c r="J176" s="14">
        <f>J175-I176+H176</f>
        <v>933580.2799999998</v>
      </c>
      <c r="K176" s="31"/>
      <c r="L176" s="31"/>
      <c r="M176" s="50"/>
      <c r="N176" s="50"/>
      <c r="P176" s="69"/>
      <c r="Q176" s="4"/>
    </row>
    <row r="177" spans="1:17" s="3" customFormat="1" x14ac:dyDescent="0.3">
      <c r="A177" s="41" t="str">
        <f t="shared" si="8"/>
        <v>PCV01584</v>
      </c>
      <c r="B177" s="41">
        <f t="shared" si="9"/>
        <v>-2000</v>
      </c>
      <c r="C177" s="149">
        <v>44020</v>
      </c>
      <c r="D177" s="11">
        <f>MAX(D$1:D176)+1</f>
        <v>1584</v>
      </c>
      <c r="E177" s="4" t="s">
        <v>1258</v>
      </c>
      <c r="F177" s="4" t="s">
        <v>1443</v>
      </c>
      <c r="G177" s="4" t="s">
        <v>481</v>
      </c>
      <c r="H177" s="16"/>
      <c r="I177" s="135">
        <v>2000</v>
      </c>
      <c r="J177" s="14">
        <f t="shared" si="7"/>
        <v>931580.2799999998</v>
      </c>
      <c r="K177" s="31"/>
      <c r="L177" s="31"/>
      <c r="M177" s="50"/>
      <c r="N177" s="50"/>
      <c r="P177" s="69"/>
      <c r="Q177" s="4"/>
    </row>
    <row r="178" spans="1:17" s="3" customFormat="1" x14ac:dyDescent="0.3">
      <c r="A178" s="41" t="str">
        <f t="shared" si="8"/>
        <v>PCV01585</v>
      </c>
      <c r="B178" s="41">
        <f t="shared" si="9"/>
        <v>-6000</v>
      </c>
      <c r="C178" s="149">
        <v>44020</v>
      </c>
      <c r="D178" s="11">
        <f>MAX(D$1:D177)+1</f>
        <v>1585</v>
      </c>
      <c r="E178" s="6" t="s">
        <v>1378</v>
      </c>
      <c r="F178" s="4" t="s">
        <v>1441</v>
      </c>
      <c r="G178" s="4" t="s">
        <v>475</v>
      </c>
      <c r="H178" s="16"/>
      <c r="I178" s="135">
        <v>6000</v>
      </c>
      <c r="J178" s="14">
        <f t="shared" si="7"/>
        <v>925580.2799999998</v>
      </c>
      <c r="K178" s="31"/>
      <c r="L178" s="31"/>
      <c r="M178" s="50"/>
      <c r="N178" s="50"/>
      <c r="P178" s="69"/>
      <c r="Q178" s="4"/>
    </row>
    <row r="179" spans="1:17" s="3" customFormat="1" x14ac:dyDescent="0.3">
      <c r="A179" s="41" t="str">
        <f t="shared" si="8"/>
        <v>PCV01586</v>
      </c>
      <c r="B179" s="41">
        <f t="shared" si="9"/>
        <v>-7000</v>
      </c>
      <c r="C179" s="149">
        <v>44020</v>
      </c>
      <c r="D179" s="11">
        <f>MAX(D$1:D178)+1</f>
        <v>1586</v>
      </c>
      <c r="E179" s="6" t="s">
        <v>1378</v>
      </c>
      <c r="F179" s="4" t="s">
        <v>1442</v>
      </c>
      <c r="G179" s="4" t="s">
        <v>475</v>
      </c>
      <c r="H179" s="16"/>
      <c r="I179" s="135">
        <v>7000</v>
      </c>
      <c r="J179" s="14">
        <f t="shared" si="7"/>
        <v>918580.2799999998</v>
      </c>
      <c r="K179" s="31"/>
      <c r="L179" s="31"/>
      <c r="M179" s="50"/>
      <c r="N179" s="50"/>
      <c r="P179" s="69"/>
      <c r="Q179" s="4"/>
    </row>
    <row r="180" spans="1:17" s="3" customFormat="1" x14ac:dyDescent="0.3">
      <c r="A180" s="41" t="str">
        <f t="shared" si="8"/>
        <v>PCV01587</v>
      </c>
      <c r="B180" s="41">
        <f t="shared" si="9"/>
        <v>-53100</v>
      </c>
      <c r="C180" s="149">
        <v>44021</v>
      </c>
      <c r="D180" s="11">
        <f>MAX(D$1:D179)+1</f>
        <v>1587</v>
      </c>
      <c r="E180" s="4" t="s">
        <v>26</v>
      </c>
      <c r="F180" s="4" t="s">
        <v>1444</v>
      </c>
      <c r="G180" s="4" t="s">
        <v>481</v>
      </c>
      <c r="H180" s="16"/>
      <c r="I180" s="135">
        <v>53100</v>
      </c>
      <c r="J180" s="14">
        <f t="shared" si="7"/>
        <v>865480.2799999998</v>
      </c>
      <c r="K180" s="31"/>
      <c r="L180" s="31"/>
      <c r="M180" s="50"/>
      <c r="N180" s="50"/>
      <c r="P180" s="69"/>
      <c r="Q180" s="4"/>
    </row>
    <row r="181" spans="1:17" s="3" customFormat="1" x14ac:dyDescent="0.3">
      <c r="A181" s="41" t="str">
        <f t="shared" si="8"/>
        <v>PCV01588</v>
      </c>
      <c r="B181" s="41">
        <f t="shared" si="9"/>
        <v>-51000</v>
      </c>
      <c r="C181" s="149">
        <v>44021</v>
      </c>
      <c r="D181" s="11">
        <f>MAX(D$1:D180)+1</f>
        <v>1588</v>
      </c>
      <c r="E181" s="4" t="s">
        <v>26</v>
      </c>
      <c r="F181" s="4" t="s">
        <v>1445</v>
      </c>
      <c r="G181" s="4" t="s">
        <v>524</v>
      </c>
      <c r="H181" s="16"/>
      <c r="I181" s="135">
        <v>51000</v>
      </c>
      <c r="J181" s="14">
        <f t="shared" si="7"/>
        <v>814480.2799999998</v>
      </c>
      <c r="K181" s="31"/>
      <c r="L181" s="31"/>
      <c r="M181" s="50"/>
      <c r="N181" s="50"/>
      <c r="P181" s="69"/>
      <c r="Q181" s="4"/>
    </row>
    <row r="182" spans="1:17" s="3" customFormat="1" x14ac:dyDescent="0.3">
      <c r="A182" s="41" t="str">
        <f t="shared" si="8"/>
        <v>PCV01589</v>
      </c>
      <c r="B182" s="41">
        <f t="shared" si="9"/>
        <v>-60000</v>
      </c>
      <c r="C182" s="149">
        <v>44021</v>
      </c>
      <c r="D182" s="11">
        <f>MAX(D$1:D181)+1</f>
        <v>1589</v>
      </c>
      <c r="E182" s="4" t="s">
        <v>26</v>
      </c>
      <c r="F182" s="4" t="s">
        <v>1446</v>
      </c>
      <c r="G182" s="4" t="s">
        <v>611</v>
      </c>
      <c r="H182" s="16"/>
      <c r="I182" s="135">
        <v>60000</v>
      </c>
      <c r="J182" s="14">
        <f t="shared" si="7"/>
        <v>754480.2799999998</v>
      </c>
      <c r="K182" s="31"/>
      <c r="L182" s="31"/>
      <c r="M182" s="50">
        <f>358000</f>
        <v>358000</v>
      </c>
      <c r="N182" s="50">
        <f>M182*18/100</f>
        <v>64440</v>
      </c>
      <c r="P182" s="69"/>
      <c r="Q182" s="4"/>
    </row>
    <row r="183" spans="1:17" s="3" customFormat="1" x14ac:dyDescent="0.3">
      <c r="A183" s="41" t="str">
        <f t="shared" si="8"/>
        <v>PCV01590</v>
      </c>
      <c r="B183" s="41">
        <f t="shared" si="9"/>
        <v>-70000</v>
      </c>
      <c r="C183" s="149">
        <v>44021</v>
      </c>
      <c r="D183" s="11">
        <f>MAX(D$1:D182)+1</f>
        <v>1590</v>
      </c>
      <c r="E183" s="4" t="s">
        <v>515</v>
      </c>
      <c r="F183" s="4" t="s">
        <v>1448</v>
      </c>
      <c r="G183" s="4" t="s">
        <v>497</v>
      </c>
      <c r="H183" s="16"/>
      <c r="I183" s="135">
        <v>70000</v>
      </c>
      <c r="J183" s="14">
        <f t="shared" si="7"/>
        <v>684480.2799999998</v>
      </c>
      <c r="K183" s="31"/>
      <c r="L183" s="31"/>
      <c r="M183" s="50">
        <f>M182*18/100</f>
        <v>64440</v>
      </c>
      <c r="N183" s="50"/>
      <c r="P183" s="69"/>
      <c r="Q183" s="4"/>
    </row>
    <row r="184" spans="1:17" s="3" customFormat="1" x14ac:dyDescent="0.3">
      <c r="A184" s="41" t="str">
        <f t="shared" si="8"/>
        <v>PCV01591</v>
      </c>
      <c r="B184" s="41">
        <f t="shared" si="9"/>
        <v>-7700</v>
      </c>
      <c r="C184" s="149">
        <v>44022</v>
      </c>
      <c r="D184" s="11">
        <f>MAX(D$1:D183)+1</f>
        <v>1591</v>
      </c>
      <c r="E184" s="4" t="s">
        <v>538</v>
      </c>
      <c r="F184" s="4" t="s">
        <v>1449</v>
      </c>
      <c r="G184" s="4" t="s">
        <v>475</v>
      </c>
      <c r="H184" s="16"/>
      <c r="I184" s="135">
        <v>7700</v>
      </c>
      <c r="J184" s="14">
        <f t="shared" si="7"/>
        <v>676780.2799999998</v>
      </c>
      <c r="K184" s="31"/>
      <c r="L184" s="31"/>
      <c r="M184" s="50">
        <f>M183*40/100</f>
        <v>25776</v>
      </c>
      <c r="N184" s="50"/>
      <c r="P184" s="69"/>
      <c r="Q184" s="4"/>
    </row>
    <row r="185" spans="1:17" s="3" customFormat="1" x14ac:dyDescent="0.3">
      <c r="A185" s="41" t="str">
        <f t="shared" si="8"/>
        <v>PCV01592</v>
      </c>
      <c r="B185" s="41">
        <f t="shared" si="9"/>
        <v>-29900</v>
      </c>
      <c r="C185" s="149">
        <v>44025</v>
      </c>
      <c r="D185" s="11">
        <f>MAX(D$1:D184)+1</f>
        <v>1592</v>
      </c>
      <c r="E185" s="4" t="s">
        <v>26</v>
      </c>
      <c r="F185" s="4" t="s">
        <v>1450</v>
      </c>
      <c r="G185" s="4" t="s">
        <v>591</v>
      </c>
      <c r="H185" s="16"/>
      <c r="I185" s="135">
        <v>29900</v>
      </c>
      <c r="J185" s="14">
        <f t="shared" si="7"/>
        <v>646880.2799999998</v>
      </c>
      <c r="K185" s="31"/>
      <c r="L185" s="31"/>
      <c r="M185" s="50"/>
      <c r="N185" s="50"/>
      <c r="P185" s="69"/>
      <c r="Q185" s="4"/>
    </row>
    <row r="186" spans="1:17" s="31" customFormat="1" x14ac:dyDescent="0.3">
      <c r="A186" s="41" t="str">
        <f t="shared" si="8"/>
        <v>PCV01593</v>
      </c>
      <c r="B186" s="41">
        <f t="shared" si="9"/>
        <v>-5000</v>
      </c>
      <c r="C186" s="149">
        <v>44026</v>
      </c>
      <c r="D186" s="11">
        <f>MAX(D$1:D185)+1</f>
        <v>1593</v>
      </c>
      <c r="E186" s="4" t="s">
        <v>26</v>
      </c>
      <c r="F186" s="4" t="s">
        <v>1451</v>
      </c>
      <c r="G186" s="4" t="s">
        <v>466</v>
      </c>
      <c r="H186" s="16"/>
      <c r="I186" s="135">
        <v>5000</v>
      </c>
      <c r="J186" s="14">
        <f t="shared" si="7"/>
        <v>641880.2799999998</v>
      </c>
      <c r="M186" s="50"/>
      <c r="N186" s="50"/>
      <c r="O186" s="3"/>
      <c r="P186" s="69"/>
      <c r="Q186" s="4"/>
    </row>
    <row r="187" spans="1:17" s="31" customFormat="1" x14ac:dyDescent="0.3">
      <c r="A187" s="41" t="str">
        <f t="shared" si="8"/>
        <v>PCV01594</v>
      </c>
      <c r="B187" s="41">
        <f t="shared" si="9"/>
        <v>-10000</v>
      </c>
      <c r="C187" s="149">
        <v>44026</v>
      </c>
      <c r="D187" s="11">
        <f>MAX(D$1:D186)+1</f>
        <v>1594</v>
      </c>
      <c r="E187" s="4" t="s">
        <v>29</v>
      </c>
      <c r="F187" s="4" t="s">
        <v>1452</v>
      </c>
      <c r="G187" s="4" t="s">
        <v>524</v>
      </c>
      <c r="H187" s="16"/>
      <c r="I187" s="135">
        <v>10000</v>
      </c>
      <c r="J187" s="14">
        <f t="shared" si="7"/>
        <v>631880.2799999998</v>
      </c>
      <c r="M187" s="50"/>
      <c r="N187" s="50"/>
      <c r="O187" s="3"/>
      <c r="P187" s="69"/>
      <c r="Q187" s="4"/>
    </row>
    <row r="188" spans="1:17" s="31" customFormat="1" x14ac:dyDescent="0.3">
      <c r="A188" s="41" t="str">
        <f t="shared" si="8"/>
        <v>PCV01595</v>
      </c>
      <c r="B188" s="41">
        <f t="shared" si="9"/>
        <v>-29000</v>
      </c>
      <c r="C188" s="149">
        <v>44027</v>
      </c>
      <c r="D188" s="11">
        <f>MAX(D$1:D187)+1</f>
        <v>1595</v>
      </c>
      <c r="E188" s="4" t="s">
        <v>26</v>
      </c>
      <c r="F188" s="4" t="s">
        <v>1453</v>
      </c>
      <c r="G188" s="4" t="s">
        <v>883</v>
      </c>
      <c r="H188" s="16"/>
      <c r="I188" s="135">
        <v>29000</v>
      </c>
      <c r="J188" s="14">
        <f t="shared" si="7"/>
        <v>602880.2799999998</v>
      </c>
      <c r="M188" s="50"/>
      <c r="N188" s="50"/>
      <c r="O188" s="3"/>
      <c r="P188" s="69"/>
      <c r="Q188" s="4"/>
    </row>
    <row r="189" spans="1:17" s="31" customFormat="1" x14ac:dyDescent="0.3">
      <c r="A189" s="41" t="str">
        <f t="shared" si="8"/>
        <v>PCV01596</v>
      </c>
      <c r="B189" s="41">
        <f t="shared" si="9"/>
        <v>-20000</v>
      </c>
      <c r="C189" s="149">
        <v>44029</v>
      </c>
      <c r="D189" s="11">
        <f>MAX(D$1:D188)+1</f>
        <v>1596</v>
      </c>
      <c r="E189" s="4" t="s">
        <v>538</v>
      </c>
      <c r="F189" s="4" t="s">
        <v>1454</v>
      </c>
      <c r="G189" s="4" t="s">
        <v>533</v>
      </c>
      <c r="H189" s="16"/>
      <c r="I189" s="135">
        <v>20000</v>
      </c>
      <c r="J189" s="14">
        <f t="shared" si="7"/>
        <v>582880.2799999998</v>
      </c>
      <c r="M189" s="50"/>
      <c r="N189" s="50"/>
      <c r="O189" s="3"/>
      <c r="P189" s="69"/>
      <c r="Q189" s="4"/>
    </row>
    <row r="190" spans="1:17" s="31" customFormat="1" x14ac:dyDescent="0.3">
      <c r="A190" s="41" t="str">
        <f t="shared" si="8"/>
        <v>PCV01597</v>
      </c>
      <c r="B190" s="41">
        <f t="shared" si="9"/>
        <v>-15000</v>
      </c>
      <c r="C190" s="149">
        <v>44029</v>
      </c>
      <c r="D190" s="11">
        <f>MAX(D$1:D189)+1</f>
        <v>1597</v>
      </c>
      <c r="E190" s="4" t="s">
        <v>56</v>
      </c>
      <c r="F190" s="4" t="s">
        <v>1455</v>
      </c>
      <c r="G190" s="4" t="s">
        <v>466</v>
      </c>
      <c r="H190" s="16"/>
      <c r="I190" s="135">
        <v>15000</v>
      </c>
      <c r="J190" s="14">
        <f t="shared" si="7"/>
        <v>567880.2799999998</v>
      </c>
      <c r="M190" s="50"/>
      <c r="N190" s="50"/>
      <c r="O190" s="3"/>
      <c r="P190" s="69"/>
      <c r="Q190" s="4"/>
    </row>
    <row r="191" spans="1:17" s="31" customFormat="1" x14ac:dyDescent="0.3">
      <c r="A191" s="41" t="str">
        <f t="shared" si="8"/>
        <v/>
      </c>
      <c r="B191" s="41" t="str">
        <f t="shared" si="9"/>
        <v/>
      </c>
      <c r="C191" s="149">
        <v>44032</v>
      </c>
      <c r="D191" s="11"/>
      <c r="E191" s="4" t="s">
        <v>29</v>
      </c>
      <c r="F191" s="4" t="s">
        <v>1463</v>
      </c>
      <c r="G191" s="4" t="s">
        <v>647</v>
      </c>
      <c r="H191" s="136">
        <v>108000</v>
      </c>
      <c r="I191" s="135"/>
      <c r="J191" s="14">
        <f t="shared" ref="J191:J216" si="10">J190-I191+H191</f>
        <v>675880.2799999998</v>
      </c>
      <c r="M191" s="50"/>
      <c r="N191" s="50"/>
      <c r="O191" s="3"/>
      <c r="P191" s="69"/>
      <c r="Q191" s="4"/>
    </row>
    <row r="192" spans="1:17" s="31" customFormat="1" x14ac:dyDescent="0.3">
      <c r="A192" s="41" t="str">
        <f t="shared" si="8"/>
        <v>PCV01598</v>
      </c>
      <c r="B192" s="41">
        <f t="shared" si="9"/>
        <v>-5000</v>
      </c>
      <c r="C192" s="149">
        <v>44032</v>
      </c>
      <c r="D192" s="11">
        <f>MAX(D$1:D190)+1</f>
        <v>1598</v>
      </c>
      <c r="E192" s="4" t="s">
        <v>26</v>
      </c>
      <c r="F192" s="4" t="s">
        <v>1456</v>
      </c>
      <c r="G192" s="4" t="s">
        <v>466</v>
      </c>
      <c r="H192" s="16"/>
      <c r="I192" s="135">
        <v>5000</v>
      </c>
      <c r="J192" s="14">
        <f t="shared" si="10"/>
        <v>670880.2799999998</v>
      </c>
      <c r="M192" s="50"/>
      <c r="N192" s="50"/>
      <c r="O192" s="3"/>
      <c r="P192" s="69"/>
      <c r="Q192" s="4"/>
    </row>
    <row r="193" spans="1:17" s="31" customFormat="1" x14ac:dyDescent="0.3">
      <c r="A193" s="41" t="str">
        <f t="shared" si="8"/>
        <v>PCV01599</v>
      </c>
      <c r="B193" s="41">
        <f t="shared" si="9"/>
        <v>-50000</v>
      </c>
      <c r="C193" s="149">
        <v>44032</v>
      </c>
      <c r="D193" s="11">
        <f>MAX(D$1:D192)+1</f>
        <v>1599</v>
      </c>
      <c r="E193" s="4" t="s">
        <v>29</v>
      </c>
      <c r="F193" s="4" t="s">
        <v>1420</v>
      </c>
      <c r="G193" s="4" t="s">
        <v>483</v>
      </c>
      <c r="H193" s="16"/>
      <c r="I193" s="135">
        <v>50000</v>
      </c>
      <c r="J193" s="14">
        <f t="shared" si="10"/>
        <v>620880.2799999998</v>
      </c>
      <c r="M193" s="50"/>
      <c r="N193" s="50"/>
      <c r="O193" s="3"/>
      <c r="P193" s="69"/>
      <c r="Q193" s="4"/>
    </row>
    <row r="194" spans="1:17" s="31" customFormat="1" x14ac:dyDescent="0.3">
      <c r="A194" s="41" t="str">
        <f t="shared" si="8"/>
        <v>PCV01600</v>
      </c>
      <c r="B194" s="41">
        <f t="shared" si="9"/>
        <v>-27300</v>
      </c>
      <c r="C194" s="149">
        <v>44032</v>
      </c>
      <c r="D194" s="11">
        <f>MAX(D$1:D193)+1</f>
        <v>1600</v>
      </c>
      <c r="E194" s="4" t="s">
        <v>26</v>
      </c>
      <c r="F194" s="4" t="s">
        <v>1457</v>
      </c>
      <c r="G194" s="4" t="s">
        <v>536</v>
      </c>
      <c r="H194" s="16"/>
      <c r="I194" s="135">
        <v>27300</v>
      </c>
      <c r="J194" s="14">
        <f t="shared" si="10"/>
        <v>593580.2799999998</v>
      </c>
      <c r="M194" s="50"/>
      <c r="N194" s="50"/>
      <c r="O194" s="3"/>
      <c r="P194" s="69"/>
      <c r="Q194" s="4"/>
    </row>
    <row r="195" spans="1:17" s="31" customFormat="1" x14ac:dyDescent="0.3">
      <c r="A195" s="41" t="str">
        <f t="shared" ref="A195:A220" si="11">IF(D195="","","PCV0"&amp;D195)</f>
        <v>PCV01601</v>
      </c>
      <c r="B195" s="41">
        <f t="shared" ref="B195:B220" si="12">IF(D195="","",H195-I195)</f>
        <v>-3000</v>
      </c>
      <c r="C195" s="149">
        <v>44035</v>
      </c>
      <c r="D195" s="11">
        <f>MAX(D$1:D194)+1</f>
        <v>1601</v>
      </c>
      <c r="E195" s="6" t="s">
        <v>1427</v>
      </c>
      <c r="F195" s="4" t="s">
        <v>1458</v>
      </c>
      <c r="G195" s="4" t="s">
        <v>481</v>
      </c>
      <c r="H195" s="16"/>
      <c r="I195" s="135">
        <v>3000</v>
      </c>
      <c r="J195" s="14">
        <f t="shared" si="10"/>
        <v>590580.2799999998</v>
      </c>
      <c r="M195" s="50"/>
      <c r="N195" s="50"/>
      <c r="O195" s="3"/>
      <c r="P195" s="69"/>
      <c r="Q195" s="4"/>
    </row>
    <row r="196" spans="1:17" s="31" customFormat="1" x14ac:dyDescent="0.3">
      <c r="A196" s="41" t="str">
        <f t="shared" si="11"/>
        <v>PCV01602</v>
      </c>
      <c r="B196" s="41">
        <f t="shared" si="12"/>
        <v>-8550</v>
      </c>
      <c r="C196" s="149">
        <v>44039</v>
      </c>
      <c r="D196" s="11">
        <f>MAX(D$1:D195)+1</f>
        <v>1602</v>
      </c>
      <c r="E196" s="4" t="s">
        <v>1385</v>
      </c>
      <c r="F196" s="4" t="s">
        <v>1459</v>
      </c>
      <c r="G196" s="4" t="s">
        <v>475</v>
      </c>
      <c r="H196" s="16"/>
      <c r="I196" s="135">
        <v>8550</v>
      </c>
      <c r="J196" s="14">
        <f t="shared" si="10"/>
        <v>582030.2799999998</v>
      </c>
      <c r="M196" s="50"/>
      <c r="N196" s="50"/>
      <c r="O196" s="3"/>
      <c r="P196" s="69"/>
      <c r="Q196" s="4"/>
    </row>
    <row r="197" spans="1:17" s="31" customFormat="1" x14ac:dyDescent="0.3">
      <c r="A197" s="41" t="str">
        <f t="shared" si="11"/>
        <v>PCV01603</v>
      </c>
      <c r="B197" s="41">
        <f t="shared" si="12"/>
        <v>-4000</v>
      </c>
      <c r="C197" s="149">
        <v>44039</v>
      </c>
      <c r="D197" s="11">
        <f>MAX(D$1:D196)+1</f>
        <v>1603</v>
      </c>
      <c r="E197" s="4" t="s">
        <v>26</v>
      </c>
      <c r="F197" s="4" t="s">
        <v>1460</v>
      </c>
      <c r="G197" s="4" t="s">
        <v>591</v>
      </c>
      <c r="H197" s="16"/>
      <c r="I197" s="135">
        <v>4000</v>
      </c>
      <c r="J197" s="14">
        <f t="shared" si="10"/>
        <v>578030.2799999998</v>
      </c>
      <c r="M197" s="50"/>
      <c r="N197" s="50"/>
      <c r="O197" s="3"/>
      <c r="P197" s="69"/>
      <c r="Q197" s="4"/>
    </row>
    <row r="198" spans="1:17" s="31" customFormat="1" x14ac:dyDescent="0.3">
      <c r="A198" s="41" t="str">
        <f t="shared" si="11"/>
        <v>PCV01604</v>
      </c>
      <c r="B198" s="41">
        <f t="shared" si="12"/>
        <v>-5000</v>
      </c>
      <c r="C198" s="149">
        <v>44039</v>
      </c>
      <c r="D198" s="11">
        <f>MAX(D$1:D197)+1</f>
        <v>1604</v>
      </c>
      <c r="E198" s="4" t="s">
        <v>26</v>
      </c>
      <c r="F198" s="4" t="s">
        <v>1461</v>
      </c>
      <c r="G198" s="4" t="s">
        <v>533</v>
      </c>
      <c r="H198" s="16"/>
      <c r="I198" s="135">
        <v>5000</v>
      </c>
      <c r="J198" s="14">
        <f t="shared" si="10"/>
        <v>573030.2799999998</v>
      </c>
      <c r="M198" s="50"/>
      <c r="N198" s="50"/>
      <c r="O198" s="3"/>
      <c r="P198" s="69"/>
      <c r="Q198" s="4"/>
    </row>
    <row r="199" spans="1:17" s="31" customFormat="1" x14ac:dyDescent="0.3">
      <c r="A199" s="41" t="str">
        <f t="shared" si="11"/>
        <v/>
      </c>
      <c r="B199" s="41" t="str">
        <f t="shared" si="12"/>
        <v/>
      </c>
      <c r="C199" s="149">
        <v>44039</v>
      </c>
      <c r="D199" s="11"/>
      <c r="E199" s="6" t="s">
        <v>1462</v>
      </c>
      <c r="F199" s="4" t="s">
        <v>1464</v>
      </c>
      <c r="G199" s="4" t="s">
        <v>647</v>
      </c>
      <c r="H199" s="136">
        <v>720000</v>
      </c>
      <c r="I199" s="135"/>
      <c r="J199" s="14">
        <f t="shared" si="10"/>
        <v>1293030.2799999998</v>
      </c>
      <c r="M199" s="50"/>
      <c r="N199" s="50"/>
      <c r="O199" s="3"/>
      <c r="P199" s="69"/>
      <c r="Q199" s="4"/>
    </row>
    <row r="200" spans="1:17" s="31" customFormat="1" x14ac:dyDescent="0.3">
      <c r="A200" s="41" t="str">
        <f t="shared" si="11"/>
        <v/>
      </c>
      <c r="B200" s="41" t="str">
        <f t="shared" si="12"/>
        <v/>
      </c>
      <c r="C200" s="149">
        <v>44040</v>
      </c>
      <c r="D200" s="11"/>
      <c r="E200" s="6" t="s">
        <v>1465</v>
      </c>
      <c r="F200" s="4" t="s">
        <v>1466</v>
      </c>
      <c r="G200" s="4" t="s">
        <v>647</v>
      </c>
      <c r="H200" s="136">
        <v>15000</v>
      </c>
      <c r="I200" s="135"/>
      <c r="J200" s="14">
        <f>J199-I200+H200</f>
        <v>1308030.2799999998</v>
      </c>
      <c r="M200" s="50"/>
      <c r="N200" s="50"/>
      <c r="O200" s="3"/>
      <c r="P200" s="69"/>
      <c r="Q200" s="4"/>
    </row>
    <row r="201" spans="1:17" s="31" customFormat="1" x14ac:dyDescent="0.3">
      <c r="A201" s="41" t="str">
        <f t="shared" si="11"/>
        <v>PCV01605</v>
      </c>
      <c r="B201" s="41">
        <f t="shared" si="12"/>
        <v>-5000</v>
      </c>
      <c r="C201" s="149">
        <v>44040</v>
      </c>
      <c r="D201" s="11">
        <f>MAX(D$1:D198)+1</f>
        <v>1605</v>
      </c>
      <c r="E201" s="4" t="s">
        <v>26</v>
      </c>
      <c r="F201" s="4" t="s">
        <v>1467</v>
      </c>
      <c r="G201" s="4" t="s">
        <v>466</v>
      </c>
      <c r="H201" s="16"/>
      <c r="I201" s="135">
        <v>5000</v>
      </c>
      <c r="J201" s="14">
        <f t="shared" si="10"/>
        <v>1303030.2799999998</v>
      </c>
      <c r="M201" s="50"/>
      <c r="N201" s="50"/>
      <c r="O201" s="3"/>
      <c r="P201" s="69"/>
      <c r="Q201" s="4"/>
    </row>
    <row r="202" spans="1:17" s="31" customFormat="1" x14ac:dyDescent="0.3">
      <c r="A202" s="41" t="str">
        <f t="shared" si="11"/>
        <v>PCV01606</v>
      </c>
      <c r="B202" s="41">
        <f t="shared" si="12"/>
        <v>-16400</v>
      </c>
      <c r="C202" s="149">
        <v>44040</v>
      </c>
      <c r="D202" s="11">
        <f>MAX(D$1:D201)+1</f>
        <v>1606</v>
      </c>
      <c r="E202" s="4" t="s">
        <v>26</v>
      </c>
      <c r="F202" s="4" t="s">
        <v>1468</v>
      </c>
      <c r="G202" s="4" t="s">
        <v>533</v>
      </c>
      <c r="H202" s="16"/>
      <c r="I202" s="135">
        <v>16400</v>
      </c>
      <c r="J202" s="14">
        <f t="shared" si="10"/>
        <v>1286630.2799999998</v>
      </c>
      <c r="M202" s="50"/>
      <c r="N202" s="50"/>
      <c r="O202" s="3"/>
      <c r="P202" s="69"/>
      <c r="Q202" s="4"/>
    </row>
    <row r="203" spans="1:17" s="31" customFormat="1" x14ac:dyDescent="0.3">
      <c r="A203" s="41" t="str">
        <f t="shared" si="11"/>
        <v>PCV01607</v>
      </c>
      <c r="B203" s="41">
        <f t="shared" si="12"/>
        <v>-29200</v>
      </c>
      <c r="C203" s="149">
        <v>44040</v>
      </c>
      <c r="D203" s="11">
        <f>MAX(D$1:D202)+1</f>
        <v>1607</v>
      </c>
      <c r="E203" s="4" t="s">
        <v>26</v>
      </c>
      <c r="F203" s="4" t="s">
        <v>1469</v>
      </c>
      <c r="G203" s="4" t="s">
        <v>591</v>
      </c>
      <c r="H203" s="16"/>
      <c r="I203" s="135">
        <v>29200</v>
      </c>
      <c r="J203" s="14">
        <f t="shared" si="10"/>
        <v>1257430.2799999998</v>
      </c>
      <c r="M203" s="50"/>
      <c r="N203" s="50"/>
      <c r="O203" s="3"/>
      <c r="P203" s="69"/>
      <c r="Q203" s="4"/>
    </row>
    <row r="204" spans="1:17" s="31" customFormat="1" x14ac:dyDescent="0.3">
      <c r="A204" s="41" t="str">
        <f t="shared" si="11"/>
        <v>PCV01608</v>
      </c>
      <c r="B204" s="41">
        <f t="shared" si="12"/>
        <v>-25000</v>
      </c>
      <c r="C204" s="149">
        <v>44041</v>
      </c>
      <c r="D204" s="11">
        <f>MAX(D$1:D203)+1</f>
        <v>1608</v>
      </c>
      <c r="E204" s="4" t="s">
        <v>26</v>
      </c>
      <c r="F204" s="4" t="s">
        <v>1470</v>
      </c>
      <c r="G204" t="s">
        <v>861</v>
      </c>
      <c r="H204" s="16"/>
      <c r="I204" s="135">
        <v>25000</v>
      </c>
      <c r="J204" s="14">
        <f t="shared" si="10"/>
        <v>1232430.2799999998</v>
      </c>
      <c r="M204" s="50"/>
      <c r="N204" s="50"/>
      <c r="O204" s="3"/>
      <c r="P204" s="69"/>
      <c r="Q204" s="4"/>
    </row>
    <row r="205" spans="1:17" s="31" customFormat="1" x14ac:dyDescent="0.3">
      <c r="A205" s="41" t="str">
        <f t="shared" si="11"/>
        <v>PCV01609</v>
      </c>
      <c r="B205" s="41">
        <f t="shared" si="12"/>
        <v>-210000</v>
      </c>
      <c r="C205" s="149">
        <v>44041</v>
      </c>
      <c r="D205" s="11">
        <f>MAX(D$1:D204)+1</f>
        <v>1609</v>
      </c>
      <c r="E205" s="4" t="s">
        <v>26</v>
      </c>
      <c r="F205" s="4" t="s">
        <v>1471</v>
      </c>
      <c r="G205" s="4" t="s">
        <v>483</v>
      </c>
      <c r="H205" s="16"/>
      <c r="I205" s="135">
        <v>210000</v>
      </c>
      <c r="J205" s="14">
        <f t="shared" si="10"/>
        <v>1022430.2799999998</v>
      </c>
      <c r="M205" s="50"/>
      <c r="N205" s="50"/>
      <c r="O205" s="3"/>
      <c r="P205" s="69"/>
      <c r="Q205" s="4"/>
    </row>
    <row r="206" spans="1:17" s="31" customFormat="1" x14ac:dyDescent="0.3">
      <c r="A206" s="41" t="str">
        <f t="shared" si="11"/>
        <v>PCV01610</v>
      </c>
      <c r="B206" s="41">
        <f t="shared" si="12"/>
        <v>-8200</v>
      </c>
      <c r="C206" s="149">
        <v>44041</v>
      </c>
      <c r="D206" s="11">
        <f>MAX(D$1:D205)+1</f>
        <v>1610</v>
      </c>
      <c r="E206" s="6" t="s">
        <v>1378</v>
      </c>
      <c r="F206" s="4" t="s">
        <v>1472</v>
      </c>
      <c r="G206" s="4" t="s">
        <v>475</v>
      </c>
      <c r="H206" s="16"/>
      <c r="I206" s="135">
        <v>8200</v>
      </c>
      <c r="J206" s="14">
        <f t="shared" si="10"/>
        <v>1014230.2799999998</v>
      </c>
      <c r="M206" s="50"/>
      <c r="N206" s="50"/>
      <c r="O206" s="3"/>
      <c r="P206" s="69"/>
      <c r="Q206" s="4"/>
    </row>
    <row r="207" spans="1:17" s="31" customFormat="1" x14ac:dyDescent="0.3">
      <c r="A207" s="41" t="str">
        <f t="shared" si="11"/>
        <v>PCV01611</v>
      </c>
      <c r="B207" s="41">
        <f t="shared" si="12"/>
        <v>-12000</v>
      </c>
      <c r="C207" s="149">
        <v>44041</v>
      </c>
      <c r="D207" s="11">
        <f>MAX(D$1:D206)+1</f>
        <v>1611</v>
      </c>
      <c r="E207" s="4" t="s">
        <v>26</v>
      </c>
      <c r="F207" s="4" t="s">
        <v>1473</v>
      </c>
      <c r="G207" s="4" t="s">
        <v>533</v>
      </c>
      <c r="H207" s="16"/>
      <c r="I207" s="135">
        <v>12000</v>
      </c>
      <c r="J207" s="14">
        <f t="shared" si="10"/>
        <v>1002230.2799999998</v>
      </c>
      <c r="M207" s="50"/>
      <c r="N207" s="50"/>
      <c r="O207" s="3"/>
      <c r="P207" s="69"/>
      <c r="Q207" s="4"/>
    </row>
    <row r="208" spans="1:17" s="31" customFormat="1" x14ac:dyDescent="0.3">
      <c r="A208" s="41" t="str">
        <f t="shared" si="11"/>
        <v>PCV01612</v>
      </c>
      <c r="B208" s="41">
        <f t="shared" si="12"/>
        <v>-6000</v>
      </c>
      <c r="C208" s="149">
        <v>44042</v>
      </c>
      <c r="D208" s="11">
        <f>MAX(D$1:D207)+1</f>
        <v>1612</v>
      </c>
      <c r="E208" s="4" t="s">
        <v>1258</v>
      </c>
      <c r="F208" s="4" t="s">
        <v>1474</v>
      </c>
      <c r="G208" s="4" t="s">
        <v>481</v>
      </c>
      <c r="H208" s="16"/>
      <c r="I208" s="135">
        <v>6000</v>
      </c>
      <c r="J208" s="14">
        <f t="shared" si="10"/>
        <v>996230.2799999998</v>
      </c>
      <c r="M208" s="50"/>
      <c r="N208" s="50"/>
      <c r="O208" s="3"/>
      <c r="P208" s="69"/>
      <c r="Q208" s="4"/>
    </row>
    <row r="209" spans="1:17" s="31" customFormat="1" x14ac:dyDescent="0.3">
      <c r="A209" s="41" t="str">
        <f t="shared" si="11"/>
        <v>PCV01613</v>
      </c>
      <c r="B209" s="41">
        <f t="shared" si="12"/>
        <v>-280000</v>
      </c>
      <c r="C209" s="149">
        <v>44047</v>
      </c>
      <c r="D209" s="11">
        <f>MAX(D$1:D208)+1</f>
        <v>1613</v>
      </c>
      <c r="E209" s="4" t="s">
        <v>56</v>
      </c>
      <c r="F209" s="4" t="s">
        <v>1477</v>
      </c>
      <c r="G209" s="4" t="s">
        <v>497</v>
      </c>
      <c r="H209" s="16"/>
      <c r="I209" s="135">
        <v>280000</v>
      </c>
      <c r="J209" s="14">
        <f t="shared" si="10"/>
        <v>716230.2799999998</v>
      </c>
      <c r="K209" s="34"/>
      <c r="M209" s="50"/>
      <c r="N209" s="50"/>
      <c r="O209" s="3"/>
      <c r="P209" s="69"/>
      <c r="Q209" s="4"/>
    </row>
    <row r="210" spans="1:17" s="31" customFormat="1" x14ac:dyDescent="0.3">
      <c r="A210" s="41" t="str">
        <f t="shared" si="11"/>
        <v>PCV01614</v>
      </c>
      <c r="B210" s="41">
        <f t="shared" si="12"/>
        <v>-75000</v>
      </c>
      <c r="C210" s="149">
        <v>44047</v>
      </c>
      <c r="D210" s="11">
        <f>MAX(D$1:D209)+1</f>
        <v>1614</v>
      </c>
      <c r="E210" s="4" t="s">
        <v>26</v>
      </c>
      <c r="F210" s="4" t="s">
        <v>1478</v>
      </c>
      <c r="G210" s="4" t="s">
        <v>591</v>
      </c>
      <c r="H210" s="16"/>
      <c r="I210" s="135">
        <v>75000</v>
      </c>
      <c r="J210" s="14">
        <f t="shared" si="10"/>
        <v>641230.2799999998</v>
      </c>
      <c r="K210" s="34"/>
      <c r="M210" s="50"/>
      <c r="N210" s="50"/>
      <c r="O210" s="3"/>
      <c r="P210" s="69"/>
      <c r="Q210" s="4"/>
    </row>
    <row r="211" spans="1:17" s="31" customFormat="1" x14ac:dyDescent="0.3">
      <c r="A211" s="41" t="str">
        <f t="shared" si="11"/>
        <v>PCV01615</v>
      </c>
      <c r="B211" s="41">
        <f t="shared" si="12"/>
        <v>-31550</v>
      </c>
      <c r="C211" s="149">
        <v>44047</v>
      </c>
      <c r="D211" s="11">
        <f>MAX(D$1:D210)+1</f>
        <v>1615</v>
      </c>
      <c r="E211" s="4" t="s">
        <v>26</v>
      </c>
      <c r="F211" s="4" t="s">
        <v>1479</v>
      </c>
      <c r="G211" s="4" t="s">
        <v>466</v>
      </c>
      <c r="H211" s="16"/>
      <c r="I211" s="135">
        <v>31550</v>
      </c>
      <c r="J211" s="14">
        <f t="shared" si="10"/>
        <v>609680.2799999998</v>
      </c>
      <c r="K211" s="34"/>
      <c r="M211" s="50"/>
      <c r="N211" s="50"/>
      <c r="O211" s="3"/>
      <c r="P211" s="69"/>
      <c r="Q211" s="4"/>
    </row>
    <row r="212" spans="1:17" s="31" customFormat="1" x14ac:dyDescent="0.3">
      <c r="A212" s="41" t="str">
        <f t="shared" si="11"/>
        <v>PCV01616</v>
      </c>
      <c r="B212" s="41">
        <f t="shared" si="12"/>
        <v>-4000</v>
      </c>
      <c r="C212" s="149">
        <v>44048</v>
      </c>
      <c r="D212" s="11">
        <f>MAX(D$1:D211)+1</f>
        <v>1616</v>
      </c>
      <c r="E212" s="4" t="s">
        <v>1258</v>
      </c>
      <c r="F212" s="4" t="s">
        <v>1480</v>
      </c>
      <c r="G212" s="4" t="s">
        <v>481</v>
      </c>
      <c r="H212" s="16"/>
      <c r="I212" s="135">
        <v>4000</v>
      </c>
      <c r="J212" s="14">
        <f t="shared" si="10"/>
        <v>605680.2799999998</v>
      </c>
      <c r="K212" s="34"/>
      <c r="M212" s="50"/>
      <c r="N212" s="50"/>
      <c r="O212" s="3"/>
      <c r="P212" s="69"/>
      <c r="Q212" s="4"/>
    </row>
    <row r="213" spans="1:17" s="31" customFormat="1" x14ac:dyDescent="0.3">
      <c r="A213" s="41" t="str">
        <f t="shared" si="11"/>
        <v>PCV01617</v>
      </c>
      <c r="B213" s="41">
        <f t="shared" si="12"/>
        <v>-5000</v>
      </c>
      <c r="C213" s="149">
        <v>44049</v>
      </c>
      <c r="D213" s="11">
        <f>MAX(D$1:D212)+1</f>
        <v>1617</v>
      </c>
      <c r="E213" s="4" t="s">
        <v>26</v>
      </c>
      <c r="F213" s="4" t="s">
        <v>1481</v>
      </c>
      <c r="G213" s="4" t="s">
        <v>466</v>
      </c>
      <c r="H213" s="16"/>
      <c r="I213" s="135">
        <v>5000</v>
      </c>
      <c r="J213" s="14">
        <f t="shared" si="10"/>
        <v>600680.2799999998</v>
      </c>
      <c r="K213" s="34"/>
      <c r="M213" s="50"/>
      <c r="N213" s="50"/>
      <c r="O213" s="3"/>
      <c r="P213" s="69"/>
      <c r="Q213" s="4"/>
    </row>
    <row r="214" spans="1:17" s="31" customFormat="1" x14ac:dyDescent="0.3">
      <c r="A214" s="41" t="str">
        <f t="shared" si="11"/>
        <v>PCV01618</v>
      </c>
      <c r="B214" s="41">
        <f t="shared" si="12"/>
        <v>-3000</v>
      </c>
      <c r="C214" s="149">
        <v>44049</v>
      </c>
      <c r="D214" s="11">
        <f>MAX(D$1:D213)+1</f>
        <v>1618</v>
      </c>
      <c r="E214" s="4" t="s">
        <v>26</v>
      </c>
      <c r="F214" s="4" t="s">
        <v>1482</v>
      </c>
      <c r="G214" s="4" t="s">
        <v>481</v>
      </c>
      <c r="H214" s="16"/>
      <c r="I214" s="135">
        <v>3000</v>
      </c>
      <c r="J214" s="14">
        <f t="shared" si="10"/>
        <v>597680.2799999998</v>
      </c>
      <c r="K214" s="34"/>
      <c r="M214" s="50"/>
      <c r="N214" s="50"/>
      <c r="O214" s="3"/>
      <c r="P214" s="69"/>
      <c r="Q214" s="4"/>
    </row>
    <row r="215" spans="1:17" s="31" customFormat="1" x14ac:dyDescent="0.3">
      <c r="A215" s="41" t="str">
        <f t="shared" si="11"/>
        <v>PCV01619</v>
      </c>
      <c r="B215" s="41">
        <f t="shared" si="12"/>
        <v>-30000</v>
      </c>
      <c r="C215" s="149">
        <v>44049</v>
      </c>
      <c r="D215" s="11">
        <f>MAX(D$1:D214)+1</f>
        <v>1619</v>
      </c>
      <c r="E215" s="4" t="s">
        <v>26</v>
      </c>
      <c r="F215" s="187" t="s">
        <v>1755</v>
      </c>
      <c r="G215" s="188" t="s">
        <v>591</v>
      </c>
      <c r="H215" s="16"/>
      <c r="I215" s="135">
        <v>30000</v>
      </c>
      <c r="J215" s="14">
        <f t="shared" si="10"/>
        <v>567680.2799999998</v>
      </c>
      <c r="K215" s="34"/>
      <c r="M215" s="50"/>
      <c r="N215" s="50"/>
      <c r="O215" s="3"/>
      <c r="P215" s="69"/>
      <c r="Q215" s="4"/>
    </row>
    <row r="216" spans="1:17" s="31" customFormat="1" x14ac:dyDescent="0.3">
      <c r="A216" s="41" t="str">
        <f t="shared" si="11"/>
        <v>PCV01620</v>
      </c>
      <c r="B216" s="41">
        <f t="shared" si="12"/>
        <v>-22600</v>
      </c>
      <c r="C216" s="149">
        <v>44049</v>
      </c>
      <c r="D216" s="11">
        <f>MAX(D$1:D215)+1</f>
        <v>1620</v>
      </c>
      <c r="E216" s="4" t="s">
        <v>26</v>
      </c>
      <c r="F216" s="4" t="s">
        <v>1483</v>
      </c>
      <c r="G216" s="4" t="s">
        <v>591</v>
      </c>
      <c r="H216" s="16"/>
      <c r="I216" s="135">
        <v>22600</v>
      </c>
      <c r="J216" s="14">
        <f t="shared" si="10"/>
        <v>545080.2799999998</v>
      </c>
      <c r="K216" s="34"/>
      <c r="M216" s="50"/>
      <c r="N216" s="50"/>
      <c r="O216" s="3"/>
      <c r="P216" s="69"/>
      <c r="Q216" s="4"/>
    </row>
    <row r="217" spans="1:17" s="31" customFormat="1" x14ac:dyDescent="0.3">
      <c r="A217" s="41" t="str">
        <f t="shared" si="11"/>
        <v>PCV01621</v>
      </c>
      <c r="B217" s="41">
        <f t="shared" si="12"/>
        <v>-310000</v>
      </c>
      <c r="C217" s="149">
        <v>44049</v>
      </c>
      <c r="D217" s="11">
        <f>MAX(D$1:D216)+1</f>
        <v>1621</v>
      </c>
      <c r="E217" s="4" t="s">
        <v>1258</v>
      </c>
      <c r="F217" s="4" t="s">
        <v>1484</v>
      </c>
      <c r="G217" s="4" t="s">
        <v>517</v>
      </c>
      <c r="H217" s="16"/>
      <c r="I217" s="135">
        <v>310000</v>
      </c>
      <c r="J217" s="14">
        <f>J216-I217+H217</f>
        <v>235080.2799999998</v>
      </c>
      <c r="K217" s="34"/>
      <c r="M217" s="50"/>
      <c r="N217" s="50"/>
      <c r="O217" s="3"/>
      <c r="P217" s="69"/>
      <c r="Q217" s="4"/>
    </row>
    <row r="218" spans="1:17" s="31" customFormat="1" x14ac:dyDescent="0.3">
      <c r="A218" s="41" t="str">
        <f t="shared" si="11"/>
        <v>PCV01622</v>
      </c>
      <c r="B218" s="41">
        <f t="shared" si="12"/>
        <v>-13600</v>
      </c>
      <c r="C218" s="149">
        <v>44053</v>
      </c>
      <c r="D218" s="11">
        <f>MAX(D$1:D217)+1</f>
        <v>1622</v>
      </c>
      <c r="E218" s="4" t="s">
        <v>538</v>
      </c>
      <c r="F218" s="4" t="s">
        <v>1523</v>
      </c>
      <c r="G218" s="4" t="s">
        <v>475</v>
      </c>
      <c r="H218" s="16"/>
      <c r="I218" s="135">
        <v>13600</v>
      </c>
      <c r="J218" s="14">
        <f>J217-I218+H218</f>
        <v>221480.2799999998</v>
      </c>
      <c r="K218" s="34"/>
      <c r="M218" s="50"/>
      <c r="N218" s="50"/>
      <c r="O218" s="3"/>
      <c r="P218" s="69"/>
      <c r="Q218" s="4"/>
    </row>
    <row r="219" spans="1:17" s="31" customFormat="1" x14ac:dyDescent="0.3">
      <c r="A219" s="41" t="str">
        <f t="shared" si="11"/>
        <v>PCV01623</v>
      </c>
      <c r="B219" s="41">
        <f t="shared" si="12"/>
        <v>-51180</v>
      </c>
      <c r="C219" s="149">
        <v>44054</v>
      </c>
      <c r="D219" s="11">
        <f>MAX(D$1:D218)+1</f>
        <v>1623</v>
      </c>
      <c r="E219" s="4" t="s">
        <v>66</v>
      </c>
      <c r="F219" s="4" t="s">
        <v>1485</v>
      </c>
      <c r="G219" t="s">
        <v>938</v>
      </c>
      <c r="H219" s="16"/>
      <c r="I219" s="135">
        <v>51180</v>
      </c>
      <c r="J219" s="14">
        <f>J218-I219+H219</f>
        <v>170300.2799999998</v>
      </c>
      <c r="K219" s="34"/>
      <c r="M219" s="50"/>
      <c r="N219" s="50"/>
      <c r="O219" s="3"/>
      <c r="P219" s="69"/>
      <c r="Q219" s="4"/>
    </row>
    <row r="220" spans="1:17" s="31" customFormat="1" x14ac:dyDescent="0.3">
      <c r="A220" s="41" t="str">
        <f t="shared" si="11"/>
        <v>PCV01624</v>
      </c>
      <c r="B220" s="41">
        <f t="shared" si="12"/>
        <v>-4800</v>
      </c>
      <c r="C220" s="149">
        <v>44054</v>
      </c>
      <c r="D220" s="11">
        <f>MAX(D$1:D219)+1</f>
        <v>1624</v>
      </c>
      <c r="E220" s="6" t="s">
        <v>1378</v>
      </c>
      <c r="F220" s="4" t="s">
        <v>1486</v>
      </c>
      <c r="G220" s="4" t="s">
        <v>475</v>
      </c>
      <c r="H220" s="16"/>
      <c r="I220" s="135">
        <v>4800</v>
      </c>
      <c r="J220" s="14">
        <f t="shared" ref="J220:J284" si="13">J219-I220+H220</f>
        <v>165500.2799999998</v>
      </c>
      <c r="K220" s="34"/>
      <c r="M220" s="50"/>
      <c r="N220" s="50"/>
      <c r="O220" s="3"/>
      <c r="P220" s="69"/>
      <c r="Q220" s="4"/>
    </row>
    <row r="221" spans="1:17" s="31" customFormat="1" x14ac:dyDescent="0.3">
      <c r="A221" s="41"/>
      <c r="B221" s="41"/>
      <c r="C221" s="149">
        <v>44055</v>
      </c>
      <c r="D221" s="11"/>
      <c r="E221" s="6" t="s">
        <v>521</v>
      </c>
      <c r="F221" s="4" t="s">
        <v>1487</v>
      </c>
      <c r="G221" s="4"/>
      <c r="H221" s="136">
        <v>1000000</v>
      </c>
      <c r="I221" s="135"/>
      <c r="J221" s="14">
        <f t="shared" si="13"/>
        <v>1165500.2799999998</v>
      </c>
      <c r="K221" s="34"/>
      <c r="M221" s="50"/>
      <c r="N221" s="50"/>
      <c r="O221" s="3"/>
      <c r="P221" s="69"/>
      <c r="Q221" s="4"/>
    </row>
    <row r="222" spans="1:17" s="31" customFormat="1" x14ac:dyDescent="0.3">
      <c r="A222" s="41" t="str">
        <f t="shared" ref="A222:A240" si="14">IF(D222="","","PCV0"&amp;D222)</f>
        <v>PCV01625</v>
      </c>
      <c r="B222" s="41">
        <f t="shared" ref="B222:B240" si="15">IF(D222="","",H222-I222)</f>
        <v>-1000</v>
      </c>
      <c r="C222" s="149">
        <v>44056</v>
      </c>
      <c r="D222" s="11">
        <f>MAX(D$1:D220)+1</f>
        <v>1625</v>
      </c>
      <c r="E222" s="4" t="s">
        <v>26</v>
      </c>
      <c r="F222" s="4" t="s">
        <v>1488</v>
      </c>
      <c r="G222" t="s">
        <v>489</v>
      </c>
      <c r="H222" s="16"/>
      <c r="I222" s="135">
        <v>1000</v>
      </c>
      <c r="J222" s="14">
        <f t="shared" si="13"/>
        <v>1164500.2799999998</v>
      </c>
      <c r="K222" s="34"/>
      <c r="M222" s="50"/>
      <c r="N222" s="50"/>
      <c r="O222" s="3"/>
      <c r="P222" s="69"/>
      <c r="Q222" s="4"/>
    </row>
    <row r="223" spans="1:17" s="31" customFormat="1" x14ac:dyDescent="0.3">
      <c r="A223" s="41" t="str">
        <f t="shared" si="14"/>
        <v>PCV01626</v>
      </c>
      <c r="B223" s="41">
        <f t="shared" si="15"/>
        <v>-28000</v>
      </c>
      <c r="C223" s="149">
        <v>44056</v>
      </c>
      <c r="D223" s="11">
        <f>MAX(D$1:D222)+1</f>
        <v>1626</v>
      </c>
      <c r="E223" s="4" t="s">
        <v>26</v>
      </c>
      <c r="F223" s="4" t="s">
        <v>1489</v>
      </c>
      <c r="G223" s="4" t="s">
        <v>475</v>
      </c>
      <c r="H223" s="16"/>
      <c r="I223" s="135">
        <v>28000</v>
      </c>
      <c r="J223" s="14">
        <f t="shared" si="13"/>
        <v>1136500.2799999998</v>
      </c>
      <c r="K223" s="34"/>
      <c r="M223" s="50"/>
      <c r="N223" s="50"/>
      <c r="O223" s="3"/>
      <c r="P223" s="69"/>
      <c r="Q223" s="4"/>
    </row>
    <row r="224" spans="1:17" s="31" customFormat="1" x14ac:dyDescent="0.3">
      <c r="A224" s="41" t="str">
        <f t="shared" si="14"/>
        <v>PCV01627</v>
      </c>
      <c r="B224" s="41">
        <f t="shared" si="15"/>
        <v>-10000</v>
      </c>
      <c r="C224" s="149">
        <v>44056</v>
      </c>
      <c r="D224" s="11">
        <f>MAX(D$1:D223)+1</f>
        <v>1627</v>
      </c>
      <c r="E224" s="4" t="s">
        <v>26</v>
      </c>
      <c r="F224" s="4" t="s">
        <v>1490</v>
      </c>
      <c r="G224" s="4" t="s">
        <v>475</v>
      </c>
      <c r="H224" s="16"/>
      <c r="I224" s="135">
        <v>10000</v>
      </c>
      <c r="J224" s="14">
        <f t="shared" si="13"/>
        <v>1126500.2799999998</v>
      </c>
      <c r="K224" s="34"/>
      <c r="M224" s="50"/>
      <c r="N224" s="50"/>
      <c r="O224" s="3"/>
      <c r="P224" s="69"/>
      <c r="Q224" s="4"/>
    </row>
    <row r="225" spans="1:17" s="31" customFormat="1" x14ac:dyDescent="0.3">
      <c r="A225" s="41" t="str">
        <f t="shared" si="14"/>
        <v>PCV01628</v>
      </c>
      <c r="B225" s="41">
        <f t="shared" si="15"/>
        <v>-48000</v>
      </c>
      <c r="C225" s="149">
        <v>44056</v>
      </c>
      <c r="D225" s="11">
        <f>MAX(D$1:D224)+1</f>
        <v>1628</v>
      </c>
      <c r="E225" s="4" t="s">
        <v>26</v>
      </c>
      <c r="F225" s="4" t="s">
        <v>1491</v>
      </c>
      <c r="G225" s="4" t="s">
        <v>861</v>
      </c>
      <c r="H225" s="16"/>
      <c r="I225" s="135">
        <v>48000</v>
      </c>
      <c r="J225" s="14">
        <f t="shared" si="13"/>
        <v>1078500.2799999998</v>
      </c>
      <c r="K225" s="34"/>
      <c r="M225" s="50"/>
      <c r="N225" s="50"/>
      <c r="O225" s="3"/>
      <c r="P225" s="69"/>
      <c r="Q225" s="4"/>
    </row>
    <row r="226" spans="1:17" s="31" customFormat="1" x14ac:dyDescent="0.3">
      <c r="A226" s="41" t="str">
        <f t="shared" si="14"/>
        <v>PCV01629</v>
      </c>
      <c r="B226" s="41">
        <f t="shared" si="15"/>
        <v>-20000</v>
      </c>
      <c r="C226" s="149">
        <v>44057</v>
      </c>
      <c r="D226" s="11">
        <f>MAX(D$1:D225)+1</f>
        <v>1629</v>
      </c>
      <c r="E226" s="4" t="s">
        <v>402</v>
      </c>
      <c r="F226" s="4" t="s">
        <v>1492</v>
      </c>
      <c r="G226" t="s">
        <v>611</v>
      </c>
      <c r="H226" s="16"/>
      <c r="I226" s="135">
        <v>20000</v>
      </c>
      <c r="J226" s="14">
        <f t="shared" si="13"/>
        <v>1058500.2799999998</v>
      </c>
      <c r="K226" s="34"/>
      <c r="M226" s="50"/>
      <c r="N226" s="50"/>
      <c r="O226" s="3"/>
      <c r="P226" s="69"/>
      <c r="Q226" s="4"/>
    </row>
    <row r="227" spans="1:17" s="31" customFormat="1" x14ac:dyDescent="0.3">
      <c r="A227" s="41" t="str">
        <f t="shared" si="14"/>
        <v>PCV01630</v>
      </c>
      <c r="B227" s="41">
        <f t="shared" si="15"/>
        <v>-5000</v>
      </c>
      <c r="C227" s="149">
        <v>44057</v>
      </c>
      <c r="D227" s="11">
        <f>MAX(D$1:D226)+1</f>
        <v>1630</v>
      </c>
      <c r="E227" s="4" t="s">
        <v>26</v>
      </c>
      <c r="F227" s="4" t="s">
        <v>1481</v>
      </c>
      <c r="G227" s="4" t="s">
        <v>466</v>
      </c>
      <c r="H227" s="16"/>
      <c r="I227" s="135">
        <v>5000</v>
      </c>
      <c r="J227" s="14">
        <f t="shared" si="13"/>
        <v>1053500.2799999998</v>
      </c>
      <c r="K227" s="34"/>
      <c r="M227" s="50"/>
      <c r="N227" s="50"/>
      <c r="O227" s="3"/>
      <c r="P227" s="69"/>
      <c r="Q227" s="4"/>
    </row>
    <row r="228" spans="1:17" s="31" customFormat="1" x14ac:dyDescent="0.3">
      <c r="A228" s="41" t="str">
        <f t="shared" si="14"/>
        <v>PCV01631</v>
      </c>
      <c r="B228" s="41">
        <f t="shared" si="15"/>
        <v>-25400</v>
      </c>
      <c r="C228" s="149">
        <v>44057</v>
      </c>
      <c r="D228" s="11">
        <f>MAX(D$1:D227)+1</f>
        <v>1631</v>
      </c>
      <c r="E228" s="4" t="s">
        <v>26</v>
      </c>
      <c r="F228" s="4" t="s">
        <v>1493</v>
      </c>
      <c r="G228" s="4" t="s">
        <v>591</v>
      </c>
      <c r="H228" s="16"/>
      <c r="I228" s="135">
        <v>25400</v>
      </c>
      <c r="J228" s="14">
        <f t="shared" si="13"/>
        <v>1028100.2799999998</v>
      </c>
      <c r="K228" s="34"/>
      <c r="M228" s="50"/>
      <c r="N228" s="50"/>
      <c r="O228" s="3"/>
      <c r="P228" s="69"/>
      <c r="Q228" s="4"/>
    </row>
    <row r="229" spans="1:17" s="31" customFormat="1" x14ac:dyDescent="0.3">
      <c r="A229" s="41" t="str">
        <f t="shared" si="14"/>
        <v>PCV01632</v>
      </c>
      <c r="B229" s="41">
        <f t="shared" si="15"/>
        <v>-4500</v>
      </c>
      <c r="C229" s="149">
        <v>44057</v>
      </c>
      <c r="D229" s="11">
        <f>MAX(D$1:D228)+1</f>
        <v>1632</v>
      </c>
      <c r="E229" s="4" t="s">
        <v>26</v>
      </c>
      <c r="F229" s="4" t="s">
        <v>1494</v>
      </c>
      <c r="G229" s="4" t="s">
        <v>591</v>
      </c>
      <c r="H229" s="16"/>
      <c r="I229" s="135">
        <v>4500</v>
      </c>
      <c r="J229" s="14">
        <f t="shared" si="13"/>
        <v>1023600.2799999998</v>
      </c>
      <c r="K229" s="34"/>
      <c r="M229" s="50"/>
      <c r="N229" s="50"/>
      <c r="O229" s="3"/>
      <c r="P229" s="69"/>
      <c r="Q229" s="4"/>
    </row>
    <row r="230" spans="1:17" s="31" customFormat="1" x14ac:dyDescent="0.3">
      <c r="A230" s="41" t="str">
        <f t="shared" si="14"/>
        <v>PCV01633</v>
      </c>
      <c r="B230" s="41">
        <f t="shared" si="15"/>
        <v>-40000</v>
      </c>
      <c r="C230" s="149">
        <v>44061</v>
      </c>
      <c r="D230" s="11">
        <f>MAX(D$1:D229)+1</f>
        <v>1633</v>
      </c>
      <c r="E230" s="4" t="s">
        <v>26</v>
      </c>
      <c r="F230" s="4" t="s">
        <v>1495</v>
      </c>
      <c r="G230" t="s">
        <v>883</v>
      </c>
      <c r="H230" s="16"/>
      <c r="I230" s="135">
        <v>40000</v>
      </c>
      <c r="J230" s="14">
        <f t="shared" si="13"/>
        <v>983600.2799999998</v>
      </c>
      <c r="K230" s="34"/>
      <c r="M230" s="50"/>
      <c r="N230" s="50"/>
      <c r="O230" s="3"/>
      <c r="P230" s="69"/>
      <c r="Q230" s="4"/>
    </row>
    <row r="231" spans="1:17" s="31" customFormat="1" x14ac:dyDescent="0.3">
      <c r="A231" s="41" t="str">
        <f t="shared" si="14"/>
        <v>PCV01634</v>
      </c>
      <c r="B231" s="41">
        <f t="shared" si="15"/>
        <v>-5000</v>
      </c>
      <c r="C231" s="149">
        <v>44062</v>
      </c>
      <c r="D231" s="11">
        <f>MAX(D$1:D230)+1</f>
        <v>1634</v>
      </c>
      <c r="E231" s="4" t="s">
        <v>26</v>
      </c>
      <c r="F231" s="4" t="s">
        <v>1496</v>
      </c>
      <c r="G231" s="4" t="s">
        <v>475</v>
      </c>
      <c r="H231" s="16"/>
      <c r="I231" s="135">
        <v>5000</v>
      </c>
      <c r="J231" s="14">
        <f t="shared" si="13"/>
        <v>978600.2799999998</v>
      </c>
      <c r="K231" s="34"/>
      <c r="M231" s="50"/>
      <c r="N231" s="50"/>
      <c r="O231" s="3"/>
      <c r="P231" s="69"/>
      <c r="Q231" s="4"/>
    </row>
    <row r="232" spans="1:17" s="31" customFormat="1" x14ac:dyDescent="0.3">
      <c r="A232" s="41" t="str">
        <f t="shared" si="14"/>
        <v>PCV01635</v>
      </c>
      <c r="B232" s="41">
        <f t="shared" si="15"/>
        <v>-2000</v>
      </c>
      <c r="C232" s="149">
        <v>44062</v>
      </c>
      <c r="D232" s="11">
        <f>MAX(D$1:D231)+1</f>
        <v>1635</v>
      </c>
      <c r="E232" s="4" t="s">
        <v>26</v>
      </c>
      <c r="F232" s="4" t="s">
        <v>1497</v>
      </c>
      <c r="G232" s="4" t="s">
        <v>475</v>
      </c>
      <c r="H232" s="16"/>
      <c r="I232" s="135">
        <v>2000</v>
      </c>
      <c r="J232" s="14">
        <f t="shared" si="13"/>
        <v>976600.2799999998</v>
      </c>
      <c r="K232" s="34"/>
      <c r="M232" s="50"/>
      <c r="N232" s="50"/>
      <c r="O232" s="3"/>
      <c r="P232" s="69"/>
      <c r="Q232" s="4"/>
    </row>
    <row r="233" spans="1:17" s="31" customFormat="1" x14ac:dyDescent="0.3">
      <c r="A233" s="41" t="str">
        <f t="shared" si="14"/>
        <v>PCV01636</v>
      </c>
      <c r="B233" s="41">
        <f t="shared" si="15"/>
        <v>-27300</v>
      </c>
      <c r="C233" s="149">
        <v>44062</v>
      </c>
      <c r="D233" s="11">
        <f>MAX(D$1:D232)+1</f>
        <v>1636</v>
      </c>
      <c r="E233" s="4" t="s">
        <v>26</v>
      </c>
      <c r="F233" s="4" t="s">
        <v>1498</v>
      </c>
      <c r="G233" t="s">
        <v>876</v>
      </c>
      <c r="H233" s="16"/>
      <c r="I233" s="135">
        <v>27300</v>
      </c>
      <c r="J233" s="14">
        <f t="shared" si="13"/>
        <v>949300.2799999998</v>
      </c>
      <c r="K233" s="34"/>
      <c r="M233" s="50"/>
      <c r="N233" s="50"/>
      <c r="O233" s="3"/>
      <c r="P233" s="69"/>
      <c r="Q233" s="4"/>
    </row>
    <row r="234" spans="1:17" s="31" customFormat="1" x14ac:dyDescent="0.3">
      <c r="A234" s="41" t="str">
        <f t="shared" si="14"/>
        <v>PCV01637</v>
      </c>
      <c r="B234" s="41">
        <f t="shared" si="15"/>
        <v>-79600</v>
      </c>
      <c r="C234" s="149">
        <v>44062</v>
      </c>
      <c r="D234" s="11">
        <f>MAX(D$1:D233)+1</f>
        <v>1637</v>
      </c>
      <c r="E234" s="4" t="s">
        <v>1378</v>
      </c>
      <c r="F234" s="4" t="s">
        <v>1499</v>
      </c>
      <c r="G234" s="4" t="s">
        <v>529</v>
      </c>
      <c r="H234" s="16"/>
      <c r="I234" s="135">
        <v>79600</v>
      </c>
      <c r="J234" s="14">
        <f t="shared" si="13"/>
        <v>869700.2799999998</v>
      </c>
      <c r="K234" s="34"/>
      <c r="M234" s="50"/>
      <c r="N234" s="50"/>
      <c r="O234" s="3"/>
      <c r="P234" s="69"/>
      <c r="Q234" s="4"/>
    </row>
    <row r="235" spans="1:17" s="31" customFormat="1" x14ac:dyDescent="0.3">
      <c r="A235" s="41" t="str">
        <f t="shared" si="14"/>
        <v>PCV01638</v>
      </c>
      <c r="B235" s="41">
        <f t="shared" si="15"/>
        <v>-5000</v>
      </c>
      <c r="C235" s="149">
        <v>44064</v>
      </c>
      <c r="D235" s="11">
        <f>MAX(D$1:D234)+1</f>
        <v>1638</v>
      </c>
      <c r="E235" s="4" t="s">
        <v>26</v>
      </c>
      <c r="F235" s="4" t="s">
        <v>1500</v>
      </c>
      <c r="G235" s="4" t="s">
        <v>466</v>
      </c>
      <c r="H235" s="16"/>
      <c r="I235" s="135">
        <v>5000</v>
      </c>
      <c r="J235" s="14">
        <f t="shared" si="13"/>
        <v>864700.2799999998</v>
      </c>
      <c r="K235" s="34"/>
      <c r="M235" s="50"/>
      <c r="N235" s="50"/>
      <c r="O235" s="3"/>
      <c r="P235" s="69"/>
      <c r="Q235" s="4"/>
    </row>
    <row r="236" spans="1:17" s="31" customFormat="1" x14ac:dyDescent="0.3">
      <c r="A236" s="41" t="str">
        <f t="shared" si="14"/>
        <v>PCV01639</v>
      </c>
      <c r="B236" s="41">
        <f t="shared" si="15"/>
        <v>-12000</v>
      </c>
      <c r="C236" s="149">
        <v>44067</v>
      </c>
      <c r="D236" s="11">
        <f>MAX(D$1:D235)+1</f>
        <v>1639</v>
      </c>
      <c r="E236" s="4" t="s">
        <v>402</v>
      </c>
      <c r="F236" s="4" t="s">
        <v>1501</v>
      </c>
      <c r="G236" s="4" t="s">
        <v>481</v>
      </c>
      <c r="H236" s="16"/>
      <c r="I236" s="135">
        <v>12000</v>
      </c>
      <c r="J236" s="14">
        <f t="shared" si="13"/>
        <v>852700.2799999998</v>
      </c>
      <c r="K236" s="34"/>
      <c r="M236" s="50"/>
      <c r="N236" s="50"/>
      <c r="O236" s="3"/>
      <c r="P236" s="69"/>
      <c r="Q236" s="4"/>
    </row>
    <row r="237" spans="1:17" s="31" customFormat="1" x14ac:dyDescent="0.3">
      <c r="A237" s="41" t="str">
        <f t="shared" si="14"/>
        <v>PCV01640</v>
      </c>
      <c r="B237" s="41">
        <f t="shared" si="15"/>
        <v>-9240</v>
      </c>
      <c r="C237" s="149">
        <v>44067</v>
      </c>
      <c r="D237" s="11">
        <f>MAX(D$1:D236)+1</f>
        <v>1640</v>
      </c>
      <c r="E237" s="4" t="s">
        <v>1502</v>
      </c>
      <c r="F237" s="4" t="s">
        <v>1503</v>
      </c>
      <c r="G237" s="4" t="s">
        <v>475</v>
      </c>
      <c r="H237" s="16"/>
      <c r="I237" s="135">
        <v>9240</v>
      </c>
      <c r="J237" s="14">
        <f t="shared" si="13"/>
        <v>843460.2799999998</v>
      </c>
      <c r="K237" s="34"/>
      <c r="M237" s="50"/>
      <c r="N237" s="50"/>
      <c r="O237" s="3"/>
      <c r="P237" s="69"/>
      <c r="Q237" s="4"/>
    </row>
    <row r="238" spans="1:17" s="31" customFormat="1" x14ac:dyDescent="0.3">
      <c r="A238" s="41" t="str">
        <f t="shared" si="14"/>
        <v>PCV01641</v>
      </c>
      <c r="B238" s="41">
        <f t="shared" si="15"/>
        <v>-15000</v>
      </c>
      <c r="C238" s="149">
        <v>44067</v>
      </c>
      <c r="D238" s="11">
        <f>MAX(D$1:D237)+1</f>
        <v>1641</v>
      </c>
      <c r="E238" s="4" t="s">
        <v>66</v>
      </c>
      <c r="F238" s="4" t="s">
        <v>1504</v>
      </c>
      <c r="G238" s="4" t="s">
        <v>547</v>
      </c>
      <c r="H238" s="16"/>
      <c r="I238" s="135">
        <v>15000</v>
      </c>
      <c r="J238" s="14">
        <f t="shared" si="13"/>
        <v>828460.2799999998</v>
      </c>
      <c r="K238" s="34"/>
      <c r="M238" s="50"/>
      <c r="N238" s="50"/>
      <c r="O238" s="3"/>
      <c r="P238" s="69"/>
      <c r="Q238" s="4"/>
    </row>
    <row r="239" spans="1:17" s="31" customFormat="1" x14ac:dyDescent="0.3">
      <c r="A239" s="41" t="str">
        <f t="shared" si="14"/>
        <v>PCV01642</v>
      </c>
      <c r="B239" s="41">
        <f t="shared" si="15"/>
        <v>-50000</v>
      </c>
      <c r="C239" s="149">
        <v>44067</v>
      </c>
      <c r="D239" s="11">
        <f>MAX(D$1:D238)+1</f>
        <v>1642</v>
      </c>
      <c r="E239" s="4" t="s">
        <v>29</v>
      </c>
      <c r="F239" s="4" t="s">
        <v>1420</v>
      </c>
      <c r="G239" t="s">
        <v>854</v>
      </c>
      <c r="H239" s="16"/>
      <c r="I239" s="135">
        <v>50000</v>
      </c>
      <c r="J239" s="14">
        <f t="shared" si="13"/>
        <v>778460.2799999998</v>
      </c>
      <c r="K239" s="34"/>
      <c r="M239" s="50"/>
      <c r="N239" s="50"/>
      <c r="O239" s="3"/>
      <c r="P239" s="69"/>
      <c r="Q239" s="4"/>
    </row>
    <row r="240" spans="1:17" s="31" customFormat="1" x14ac:dyDescent="0.3">
      <c r="A240" s="41" t="str">
        <f t="shared" si="14"/>
        <v>PCV01643</v>
      </c>
      <c r="B240" s="41">
        <f t="shared" si="15"/>
        <v>-14000</v>
      </c>
      <c r="C240" s="149">
        <v>44068</v>
      </c>
      <c r="D240" s="11">
        <f>MAX(D$1:D239)+1</f>
        <v>1643</v>
      </c>
      <c r="E240" s="4" t="s">
        <v>56</v>
      </c>
      <c r="F240" s="189" t="s">
        <v>1756</v>
      </c>
      <c r="G240" t="s">
        <v>489</v>
      </c>
      <c r="H240" s="16"/>
      <c r="I240" s="135">
        <v>14000</v>
      </c>
      <c r="J240" s="14">
        <f t="shared" si="13"/>
        <v>764460.2799999998</v>
      </c>
      <c r="K240" s="34"/>
      <c r="M240" s="50"/>
      <c r="N240" s="50"/>
      <c r="O240" s="3"/>
      <c r="P240" s="69"/>
      <c r="Q240" s="4"/>
    </row>
    <row r="241" spans="1:17" s="31" customFormat="1" x14ac:dyDescent="0.3">
      <c r="A241" s="41"/>
      <c r="B241" s="41"/>
      <c r="C241" s="149">
        <v>44068</v>
      </c>
      <c r="D241" s="11"/>
      <c r="E241" s="4" t="s">
        <v>521</v>
      </c>
      <c r="F241" s="4" t="s">
        <v>1505</v>
      </c>
      <c r="G241" s="4" t="s">
        <v>1506</v>
      </c>
      <c r="H241" s="136">
        <v>8650</v>
      </c>
      <c r="I241" s="135"/>
      <c r="J241" s="14">
        <f t="shared" si="13"/>
        <v>773110.2799999998</v>
      </c>
      <c r="K241" s="34"/>
      <c r="M241" s="50"/>
      <c r="N241" s="50"/>
      <c r="O241" s="3"/>
      <c r="P241" s="69"/>
      <c r="Q241" s="4"/>
    </row>
    <row r="242" spans="1:17" s="31" customFormat="1" x14ac:dyDescent="0.3">
      <c r="A242" s="41" t="str">
        <f>IF(D242="","","PCV0"&amp;D242)</f>
        <v>PCV01644</v>
      </c>
      <c r="B242" s="41">
        <f t="shared" ref="B242:B249" si="16">IF(D242="","",H242-I242)</f>
        <v>-7000</v>
      </c>
      <c r="C242" s="149">
        <v>44070</v>
      </c>
      <c r="D242" s="11">
        <f>MAX(D$1:D240)+1</f>
        <v>1644</v>
      </c>
      <c r="E242" s="4" t="s">
        <v>26</v>
      </c>
      <c r="F242" s="4" t="s">
        <v>1507</v>
      </c>
      <c r="G242" s="4" t="s">
        <v>1508</v>
      </c>
      <c r="H242" s="16"/>
      <c r="I242" s="135">
        <v>7000</v>
      </c>
      <c r="J242" s="14">
        <f t="shared" si="13"/>
        <v>766110.2799999998</v>
      </c>
      <c r="K242" s="34"/>
      <c r="M242" s="50"/>
      <c r="N242" s="50"/>
      <c r="O242" s="3"/>
      <c r="P242" s="69"/>
      <c r="Q242" s="4"/>
    </row>
    <row r="243" spans="1:17" s="31" customFormat="1" x14ac:dyDescent="0.3">
      <c r="A243" s="41" t="str">
        <f>IF(D243="","","PCV0"&amp;D243)</f>
        <v>PCV01645</v>
      </c>
      <c r="B243" s="41">
        <f t="shared" si="16"/>
        <v>-15000</v>
      </c>
      <c r="C243" s="149">
        <v>44070</v>
      </c>
      <c r="D243" s="11">
        <f>MAX(D$1:D242)+1</f>
        <v>1645</v>
      </c>
      <c r="E243" s="4" t="s">
        <v>26</v>
      </c>
      <c r="F243" s="4" t="s">
        <v>1509</v>
      </c>
      <c r="G243" s="4" t="s">
        <v>475</v>
      </c>
      <c r="H243" s="16"/>
      <c r="I243" s="135">
        <v>15000</v>
      </c>
      <c r="J243" s="14">
        <f t="shared" si="13"/>
        <v>751110.2799999998</v>
      </c>
      <c r="K243" s="34"/>
      <c r="M243" s="50"/>
      <c r="N243" s="50"/>
      <c r="O243" s="3"/>
      <c r="P243" s="69"/>
      <c r="Q243" s="4"/>
    </row>
    <row r="244" spans="1:17" s="31" customFormat="1" x14ac:dyDescent="0.3">
      <c r="A244" s="41" t="str">
        <f>IF(D244="","","PCV0"&amp;D244)</f>
        <v>PCV01646</v>
      </c>
      <c r="B244" s="41">
        <f t="shared" si="16"/>
        <v>-9500</v>
      </c>
      <c r="C244" s="149">
        <v>44070</v>
      </c>
      <c r="D244" s="11">
        <f>MAX(D$1:D243)+1</f>
        <v>1646</v>
      </c>
      <c r="E244" s="4" t="s">
        <v>26</v>
      </c>
      <c r="F244" s="4" t="s">
        <v>1510</v>
      </c>
      <c r="G244" s="4" t="s">
        <v>591</v>
      </c>
      <c r="H244" s="16"/>
      <c r="I244" s="135">
        <v>9500</v>
      </c>
      <c r="J244" s="14">
        <f t="shared" si="13"/>
        <v>741610.2799999998</v>
      </c>
      <c r="K244" s="34"/>
      <c r="M244" s="50"/>
      <c r="N244" s="50"/>
      <c r="O244" s="3"/>
      <c r="P244" s="69"/>
      <c r="Q244" s="4"/>
    </row>
    <row r="245" spans="1:17" s="31" customFormat="1" x14ac:dyDescent="0.3">
      <c r="A245" s="41" t="str">
        <f>IF(D245="","","PCV0"&amp;D245)</f>
        <v>PCV01647</v>
      </c>
      <c r="B245" s="41">
        <f t="shared" si="16"/>
        <v>-12500</v>
      </c>
      <c r="C245" s="149">
        <v>44071</v>
      </c>
      <c r="D245" s="11">
        <f>MAX(D$1:D244)+1</f>
        <v>1647</v>
      </c>
      <c r="E245" s="4" t="s">
        <v>26</v>
      </c>
      <c r="F245" s="4" t="s">
        <v>1511</v>
      </c>
      <c r="G245" s="4" t="s">
        <v>475</v>
      </c>
      <c r="H245" s="16"/>
      <c r="I245" s="135">
        <v>12500</v>
      </c>
      <c r="J245" s="14">
        <f t="shared" si="13"/>
        <v>729110.2799999998</v>
      </c>
      <c r="K245" s="34"/>
      <c r="M245" s="50"/>
      <c r="N245" s="50"/>
      <c r="O245" s="3"/>
      <c r="P245" s="69"/>
      <c r="Q245" s="4"/>
    </row>
    <row r="246" spans="1:17" s="31" customFormat="1" x14ac:dyDescent="0.3">
      <c r="A246" s="41" t="str">
        <f>IF(D246="","","PCV0"&amp;D246)</f>
        <v>PCV01648</v>
      </c>
      <c r="B246" s="41">
        <f t="shared" si="16"/>
        <v>-3000</v>
      </c>
      <c r="C246" s="149">
        <v>44074</v>
      </c>
      <c r="D246" s="11">
        <f>MAX(D$1:D245)+1</f>
        <v>1648</v>
      </c>
      <c r="E246" s="4" t="s">
        <v>402</v>
      </c>
      <c r="F246" s="4" t="s">
        <v>1512</v>
      </c>
      <c r="G246" s="4" t="s">
        <v>481</v>
      </c>
      <c r="H246" s="16"/>
      <c r="I246" s="135">
        <v>3000</v>
      </c>
      <c r="J246" s="14">
        <f t="shared" si="13"/>
        <v>726110.2799999998</v>
      </c>
      <c r="K246" s="34"/>
      <c r="M246" s="50"/>
      <c r="N246" s="50"/>
      <c r="O246" s="3"/>
      <c r="P246" s="69"/>
      <c r="Q246" s="4"/>
    </row>
    <row r="247" spans="1:17" x14ac:dyDescent="0.3">
      <c r="B247" s="41">
        <f t="shared" si="16"/>
        <v>-22000</v>
      </c>
      <c r="C247" s="149">
        <v>44074</v>
      </c>
      <c r="D247" s="11">
        <f>MAX(D$1:D246)+1</f>
        <v>1649</v>
      </c>
      <c r="E247" s="4" t="s">
        <v>26</v>
      </c>
      <c r="F247" s="4" t="s">
        <v>1513</v>
      </c>
      <c r="G247" s="4" t="s">
        <v>524</v>
      </c>
      <c r="I247" s="135">
        <v>22000</v>
      </c>
      <c r="J247" s="14">
        <f t="shared" si="13"/>
        <v>704110.2799999998</v>
      </c>
      <c r="K247" s="34"/>
    </row>
    <row r="248" spans="1:17" x14ac:dyDescent="0.3">
      <c r="B248" s="41">
        <f t="shared" si="16"/>
        <v>-17900</v>
      </c>
      <c r="C248" s="149">
        <v>44074</v>
      </c>
      <c r="D248" s="11">
        <f>MAX(D$1:D247)+1</f>
        <v>1650</v>
      </c>
      <c r="E248" s="4" t="s">
        <v>26</v>
      </c>
      <c r="F248" s="4" t="s">
        <v>1514</v>
      </c>
      <c r="G248" s="4" t="s">
        <v>591</v>
      </c>
      <c r="I248" s="135">
        <v>17900</v>
      </c>
      <c r="J248" s="14">
        <f t="shared" si="13"/>
        <v>686210.2799999998</v>
      </c>
      <c r="K248" s="34"/>
    </row>
    <row r="249" spans="1:17" x14ac:dyDescent="0.3">
      <c r="B249" s="41">
        <f t="shared" si="16"/>
        <v>-20000</v>
      </c>
      <c r="C249" s="149">
        <v>44074</v>
      </c>
      <c r="D249" s="11">
        <f>MAX(D$1:D248)+1</f>
        <v>1651</v>
      </c>
      <c r="E249" s="4" t="s">
        <v>26</v>
      </c>
      <c r="F249" s="4" t="s">
        <v>1515</v>
      </c>
      <c r="G249" s="4" t="s">
        <v>466</v>
      </c>
      <c r="I249" s="135">
        <v>20000</v>
      </c>
      <c r="J249" s="14">
        <f t="shared" si="13"/>
        <v>666210.2799999998</v>
      </c>
      <c r="K249" s="34"/>
    </row>
    <row r="250" spans="1:17" x14ac:dyDescent="0.3">
      <c r="C250" s="149">
        <v>44076</v>
      </c>
      <c r="E250" s="6" t="s">
        <v>1516</v>
      </c>
      <c r="F250" s="4" t="s">
        <v>1463</v>
      </c>
      <c r="G250" s="4" t="s">
        <v>647</v>
      </c>
      <c r="H250" s="136">
        <v>108000</v>
      </c>
      <c r="I250" s="135"/>
      <c r="J250" s="14">
        <f t="shared" si="13"/>
        <v>774210.2799999998</v>
      </c>
      <c r="K250" s="34"/>
    </row>
    <row r="251" spans="1:17" x14ac:dyDescent="0.3">
      <c r="C251" s="149">
        <v>44076</v>
      </c>
      <c r="D251" s="11">
        <f>MAX(D$1:D249)+1</f>
        <v>1652</v>
      </c>
      <c r="E251" s="4" t="s">
        <v>1258</v>
      </c>
      <c r="F251" s="4" t="s">
        <v>1517</v>
      </c>
      <c r="G251" s="4" t="s">
        <v>517</v>
      </c>
      <c r="I251" s="135">
        <v>310000</v>
      </c>
      <c r="J251" s="14">
        <f t="shared" si="13"/>
        <v>464210.2799999998</v>
      </c>
      <c r="K251" s="34"/>
    </row>
    <row r="252" spans="1:17" x14ac:dyDescent="0.3">
      <c r="C252" s="149">
        <v>44076</v>
      </c>
      <c r="D252" s="11">
        <f>MAX(D$1:D251)+1</f>
        <v>1653</v>
      </c>
      <c r="E252" s="4" t="s">
        <v>56</v>
      </c>
      <c r="F252" s="4" t="s">
        <v>1518</v>
      </c>
      <c r="G252" s="4" t="s">
        <v>497</v>
      </c>
      <c r="I252" s="135">
        <v>295000</v>
      </c>
      <c r="J252" s="14">
        <f t="shared" si="13"/>
        <v>169210.2799999998</v>
      </c>
      <c r="K252" s="34"/>
    </row>
    <row r="253" spans="1:17" x14ac:dyDescent="0.3">
      <c r="C253" s="149">
        <v>44081</v>
      </c>
      <c r="D253" s="11">
        <f>MAX(D$1:D252)+1</f>
        <v>1654</v>
      </c>
      <c r="E253" s="4" t="s">
        <v>1258</v>
      </c>
      <c r="F253" s="4" t="s">
        <v>1519</v>
      </c>
      <c r="G253" s="4" t="s">
        <v>481</v>
      </c>
      <c r="I253" s="135">
        <v>3000</v>
      </c>
      <c r="J253" s="14">
        <f t="shared" si="13"/>
        <v>166210.2799999998</v>
      </c>
      <c r="K253" s="34"/>
    </row>
    <row r="254" spans="1:17" x14ac:dyDescent="0.3">
      <c r="C254" s="149">
        <v>44082</v>
      </c>
      <c r="D254" s="11">
        <f>MAX(D$1:D253)+1</f>
        <v>1655</v>
      </c>
      <c r="E254" s="4" t="s">
        <v>402</v>
      </c>
      <c r="F254" s="4" t="s">
        <v>1520</v>
      </c>
      <c r="G254" s="4" t="s">
        <v>481</v>
      </c>
      <c r="I254" s="135">
        <v>10000</v>
      </c>
      <c r="J254" s="14">
        <f t="shared" si="13"/>
        <v>156210.2799999998</v>
      </c>
      <c r="K254" s="34"/>
    </row>
    <row r="255" spans="1:17" x14ac:dyDescent="0.3">
      <c r="C255" s="149">
        <v>44082</v>
      </c>
      <c r="E255" s="6" t="s">
        <v>521</v>
      </c>
      <c r="F255" s="4" t="s">
        <v>1521</v>
      </c>
      <c r="H255" s="136">
        <v>1000000</v>
      </c>
      <c r="I255" s="135"/>
      <c r="J255" s="14">
        <f t="shared" si="13"/>
        <v>1156210.2799999998</v>
      </c>
      <c r="K255" s="34"/>
    </row>
    <row r="256" spans="1:17" x14ac:dyDescent="0.3">
      <c r="C256" s="149">
        <v>44083</v>
      </c>
      <c r="D256" s="11">
        <f>MAX(D$1:D254)+1</f>
        <v>1656</v>
      </c>
      <c r="E256" s="4" t="s">
        <v>1439</v>
      </c>
      <c r="F256" s="4" t="s">
        <v>1522</v>
      </c>
      <c r="G256" s="4" t="s">
        <v>475</v>
      </c>
      <c r="I256" s="135">
        <v>10220</v>
      </c>
      <c r="J256" s="14">
        <f t="shared" si="13"/>
        <v>1145990.2799999998</v>
      </c>
      <c r="K256" s="34"/>
    </row>
    <row r="257" spans="3:11" x14ac:dyDescent="0.3">
      <c r="C257" s="149">
        <v>44085</v>
      </c>
      <c r="D257" s="11">
        <f>MAX(D$1:D256)+1</f>
        <v>1657</v>
      </c>
      <c r="E257" s="4" t="s">
        <v>402</v>
      </c>
      <c r="F257" s="4" t="s">
        <v>1524</v>
      </c>
      <c r="G257" s="4" t="s">
        <v>481</v>
      </c>
      <c r="I257" s="135">
        <v>3000</v>
      </c>
      <c r="J257" s="14">
        <f t="shared" si="13"/>
        <v>1142990.2799999998</v>
      </c>
      <c r="K257" s="34"/>
    </row>
    <row r="258" spans="3:11" x14ac:dyDescent="0.3">
      <c r="C258" s="149">
        <v>44088</v>
      </c>
      <c r="D258" s="11">
        <f>MAX(D$1:D257)+1</f>
        <v>1658</v>
      </c>
      <c r="E258" s="4" t="s">
        <v>402</v>
      </c>
      <c r="F258" s="4" t="s">
        <v>1525</v>
      </c>
      <c r="G258" s="4" t="s">
        <v>481</v>
      </c>
      <c r="I258" s="135">
        <v>13000</v>
      </c>
      <c r="J258" s="14">
        <f t="shared" si="13"/>
        <v>1129990.2799999998</v>
      </c>
      <c r="K258" s="34"/>
    </row>
    <row r="259" spans="3:11" x14ac:dyDescent="0.3">
      <c r="C259" s="149">
        <v>44090</v>
      </c>
      <c r="D259" s="11">
        <f>MAX(D$1:D258)+1</f>
        <v>1659</v>
      </c>
      <c r="E259" s="4" t="s">
        <v>386</v>
      </c>
      <c r="F259" s="4" t="s">
        <v>1526</v>
      </c>
      <c r="G259" s="4" t="s">
        <v>883</v>
      </c>
      <c r="I259" s="135">
        <v>12000</v>
      </c>
      <c r="J259" s="14">
        <f>J258-I259+H259</f>
        <v>1117990.2799999998</v>
      </c>
      <c r="K259" s="34"/>
    </row>
    <row r="260" spans="3:11" x14ac:dyDescent="0.3">
      <c r="C260" s="149">
        <v>44090</v>
      </c>
      <c r="D260" s="11">
        <f>MAX(D$1:D259)+1</f>
        <v>1660</v>
      </c>
      <c r="E260" s="4" t="s">
        <v>386</v>
      </c>
      <c r="F260" s="4" t="s">
        <v>1527</v>
      </c>
      <c r="G260" t="s">
        <v>861</v>
      </c>
      <c r="I260" s="135">
        <v>25500</v>
      </c>
      <c r="J260" s="14">
        <f t="shared" si="13"/>
        <v>1092490.2799999998</v>
      </c>
      <c r="K260" s="34"/>
    </row>
    <row r="261" spans="3:11" x14ac:dyDescent="0.3">
      <c r="C261" s="149">
        <v>44090</v>
      </c>
      <c r="D261" s="11">
        <f>MAX(D$1:D260)+1</f>
        <v>1661</v>
      </c>
      <c r="E261" s="4" t="s">
        <v>386</v>
      </c>
      <c r="F261" s="4" t="s">
        <v>1528</v>
      </c>
      <c r="G261" s="4" t="s">
        <v>591</v>
      </c>
      <c r="I261" s="135">
        <v>27000</v>
      </c>
      <c r="J261" s="14">
        <f t="shared" si="13"/>
        <v>1065490.2799999998</v>
      </c>
      <c r="K261" s="34"/>
    </row>
    <row r="262" spans="3:11" x14ac:dyDescent="0.3">
      <c r="C262" s="149">
        <v>44090</v>
      </c>
      <c r="D262" s="11">
        <f>MAX(D$1:D261)+1</f>
        <v>1662</v>
      </c>
      <c r="E262" s="4" t="s">
        <v>402</v>
      </c>
      <c r="F262" s="4" t="s">
        <v>1529</v>
      </c>
      <c r="G262" s="4" t="s">
        <v>481</v>
      </c>
      <c r="I262" s="135">
        <v>6000</v>
      </c>
      <c r="J262" s="14">
        <f t="shared" si="13"/>
        <v>1059490.2799999998</v>
      </c>
      <c r="K262" s="34"/>
    </row>
    <row r="263" spans="3:11" x14ac:dyDescent="0.3">
      <c r="C263" s="149">
        <v>44090</v>
      </c>
      <c r="D263" s="11">
        <f>MAX(D$1:D262)+1</f>
        <v>1663</v>
      </c>
      <c r="E263" s="4" t="s">
        <v>56</v>
      </c>
      <c r="F263" s="4" t="s">
        <v>1530</v>
      </c>
      <c r="G263" s="4" t="s">
        <v>883</v>
      </c>
      <c r="I263" s="135">
        <v>40000</v>
      </c>
      <c r="J263" s="14">
        <f t="shared" si="13"/>
        <v>1019490.2799999998</v>
      </c>
      <c r="K263" s="34"/>
    </row>
    <row r="264" spans="3:11" x14ac:dyDescent="0.3">
      <c r="C264" s="149">
        <v>44092</v>
      </c>
      <c r="D264" s="11">
        <f>MAX(D$1:D263)+1</f>
        <v>1664</v>
      </c>
      <c r="E264" s="4" t="s">
        <v>402</v>
      </c>
      <c r="F264" s="4" t="s">
        <v>1531</v>
      </c>
      <c r="G264" s="4" t="s">
        <v>481</v>
      </c>
      <c r="I264" s="135">
        <v>8000</v>
      </c>
      <c r="J264" s="14">
        <f t="shared" si="13"/>
        <v>1011490.2799999998</v>
      </c>
    </row>
    <row r="265" spans="3:11" x14ac:dyDescent="0.3">
      <c r="C265" s="149">
        <v>44092</v>
      </c>
      <c r="D265" s="11">
        <f>MAX(D$1:D264)+1</f>
        <v>1665</v>
      </c>
      <c r="E265" s="4" t="s">
        <v>386</v>
      </c>
      <c r="F265" s="4" t="s">
        <v>1532</v>
      </c>
      <c r="G265" t="s">
        <v>861</v>
      </c>
      <c r="I265" s="135">
        <v>35400</v>
      </c>
      <c r="J265" s="14">
        <f t="shared" si="13"/>
        <v>976090.2799999998</v>
      </c>
    </row>
    <row r="266" spans="3:11" x14ac:dyDescent="0.3">
      <c r="C266" s="149">
        <v>44095</v>
      </c>
      <c r="D266" s="11">
        <f>MAX(D$1:D265)+1</f>
        <v>1666</v>
      </c>
      <c r="E266" s="4" t="s">
        <v>386</v>
      </c>
      <c r="F266" s="4" t="s">
        <v>1533</v>
      </c>
      <c r="G266" s="4" t="s">
        <v>876</v>
      </c>
      <c r="I266" s="135">
        <v>39700</v>
      </c>
      <c r="J266" s="14">
        <f t="shared" si="13"/>
        <v>936390.2799999998</v>
      </c>
    </row>
    <row r="267" spans="3:11" x14ac:dyDescent="0.3">
      <c r="C267" s="149">
        <v>44095</v>
      </c>
      <c r="D267" s="11">
        <f>MAX(D$1:D266)+1</f>
        <v>1667</v>
      </c>
      <c r="E267" s="4" t="s">
        <v>386</v>
      </c>
      <c r="F267" s="4" t="s">
        <v>1534</v>
      </c>
      <c r="G267" s="4" t="s">
        <v>861</v>
      </c>
      <c r="I267" s="135">
        <v>40000</v>
      </c>
      <c r="J267" s="14">
        <f t="shared" si="13"/>
        <v>896390.2799999998</v>
      </c>
    </row>
    <row r="268" spans="3:11" x14ac:dyDescent="0.3">
      <c r="C268" s="149">
        <v>44095</v>
      </c>
      <c r="D268" s="11">
        <f>MAX(D$1:D267)+1</f>
        <v>1668</v>
      </c>
      <c r="E268" s="4" t="s">
        <v>66</v>
      </c>
      <c r="F268" s="4" t="s">
        <v>1535</v>
      </c>
      <c r="G268" s="4" t="s">
        <v>547</v>
      </c>
      <c r="I268" s="135">
        <v>15000</v>
      </c>
      <c r="J268" s="14">
        <f t="shared" si="13"/>
        <v>881390.2799999998</v>
      </c>
    </row>
    <row r="269" spans="3:11" x14ac:dyDescent="0.3">
      <c r="C269" s="149">
        <v>44097</v>
      </c>
      <c r="D269" s="11">
        <f>MAX(D$1:D268)+1</f>
        <v>1669</v>
      </c>
      <c r="E269" s="4" t="s">
        <v>66</v>
      </c>
      <c r="F269" s="4" t="s">
        <v>1536</v>
      </c>
      <c r="G269" t="s">
        <v>963</v>
      </c>
      <c r="I269" s="135">
        <v>50000</v>
      </c>
      <c r="J269" s="14">
        <f t="shared" si="13"/>
        <v>831390.2799999998</v>
      </c>
    </row>
    <row r="270" spans="3:11" x14ac:dyDescent="0.3">
      <c r="C270" s="149">
        <v>44097</v>
      </c>
      <c r="D270" s="11">
        <f>MAX(D$1:D269)+1</f>
        <v>1670</v>
      </c>
      <c r="E270" s="4" t="s">
        <v>538</v>
      </c>
      <c r="F270" s="4" t="s">
        <v>1537</v>
      </c>
      <c r="G270" s="4" t="s">
        <v>475</v>
      </c>
      <c r="I270" s="135">
        <v>7380</v>
      </c>
      <c r="J270" s="14">
        <f t="shared" si="13"/>
        <v>824010.2799999998</v>
      </c>
    </row>
    <row r="271" spans="3:11" x14ac:dyDescent="0.3">
      <c r="C271" s="149">
        <v>44099</v>
      </c>
      <c r="D271" s="11">
        <f>MAX(D$1:D270)+1</f>
        <v>1671</v>
      </c>
      <c r="E271" s="4" t="s">
        <v>1258</v>
      </c>
      <c r="F271" s="4" t="s">
        <v>1538</v>
      </c>
      <c r="G271" s="4" t="s">
        <v>475</v>
      </c>
      <c r="I271" s="135">
        <v>4000</v>
      </c>
      <c r="J271" s="14">
        <f t="shared" si="13"/>
        <v>820010.2799999998</v>
      </c>
    </row>
    <row r="272" spans="3:11" x14ac:dyDescent="0.3">
      <c r="C272" s="149">
        <v>44102</v>
      </c>
      <c r="D272" s="11">
        <f>MAX(D$1:D271)+1</f>
        <v>1672</v>
      </c>
      <c r="E272" s="4" t="s">
        <v>26</v>
      </c>
      <c r="F272" s="4" t="s">
        <v>1539</v>
      </c>
      <c r="G272" s="4" t="s">
        <v>591</v>
      </c>
      <c r="I272" s="135">
        <v>14700</v>
      </c>
      <c r="J272" s="14">
        <f t="shared" si="13"/>
        <v>805310.2799999998</v>
      </c>
    </row>
    <row r="273" spans="3:11" x14ac:dyDescent="0.3">
      <c r="C273" s="149">
        <v>44102</v>
      </c>
      <c r="D273" s="11">
        <f>MAX(D$1:D272)+1</f>
        <v>1673</v>
      </c>
      <c r="E273" s="4" t="s">
        <v>26</v>
      </c>
      <c r="F273" s="4" t="s">
        <v>1540</v>
      </c>
      <c r="G273" s="4" t="s">
        <v>466</v>
      </c>
      <c r="I273" s="135">
        <v>20000</v>
      </c>
      <c r="J273" s="14">
        <f t="shared" si="13"/>
        <v>785310.2799999998</v>
      </c>
    </row>
    <row r="274" spans="3:11" x14ac:dyDescent="0.3">
      <c r="C274" s="149">
        <v>44102</v>
      </c>
      <c r="D274" s="11">
        <f>MAX(D$1:D273)+1</f>
        <v>1674</v>
      </c>
      <c r="E274" s="4" t="s">
        <v>29</v>
      </c>
      <c r="F274" s="4" t="s">
        <v>1420</v>
      </c>
      <c r="G274" t="s">
        <v>854</v>
      </c>
      <c r="I274" s="135">
        <v>50000</v>
      </c>
      <c r="J274" s="14">
        <f t="shared" si="13"/>
        <v>735310.2799999998</v>
      </c>
    </row>
    <row r="275" spans="3:11" x14ac:dyDescent="0.3">
      <c r="C275" s="149">
        <v>44104</v>
      </c>
      <c r="D275" s="11">
        <f>MAX(D$1:D274)+1</f>
        <v>1675</v>
      </c>
      <c r="E275" s="4" t="s">
        <v>26</v>
      </c>
      <c r="F275" s="4" t="s">
        <v>1541</v>
      </c>
      <c r="G275" s="4" t="s">
        <v>481</v>
      </c>
      <c r="I275" s="135">
        <v>99500</v>
      </c>
      <c r="J275" s="14">
        <f t="shared" si="13"/>
        <v>635810.2799999998</v>
      </c>
    </row>
    <row r="276" spans="3:11" x14ac:dyDescent="0.3">
      <c r="C276" s="149">
        <v>44105</v>
      </c>
      <c r="D276" s="11">
        <f>MAX(D$1:D275)+1</f>
        <v>1676</v>
      </c>
      <c r="E276" s="4" t="s">
        <v>402</v>
      </c>
      <c r="F276" s="4" t="s">
        <v>1542</v>
      </c>
      <c r="G276" s="4" t="s">
        <v>481</v>
      </c>
      <c r="I276" s="17">
        <v>7000</v>
      </c>
      <c r="J276" s="14">
        <f t="shared" si="13"/>
        <v>628810.2799999998</v>
      </c>
      <c r="K276" s="34"/>
    </row>
    <row r="277" spans="3:11" x14ac:dyDescent="0.3">
      <c r="C277" s="149">
        <v>44105</v>
      </c>
      <c r="D277" s="11">
        <f>MAX(D$1:D276)+1</f>
        <v>1677</v>
      </c>
      <c r="E277" s="4" t="s">
        <v>1258</v>
      </c>
      <c r="F277" s="4" t="s">
        <v>1543</v>
      </c>
      <c r="G277" s="4" t="s">
        <v>517</v>
      </c>
      <c r="I277" s="17">
        <v>310000</v>
      </c>
      <c r="J277" s="14">
        <f t="shared" si="13"/>
        <v>318810.2799999998</v>
      </c>
      <c r="K277" s="34"/>
    </row>
    <row r="278" spans="3:11" x14ac:dyDescent="0.3">
      <c r="C278" s="149">
        <v>44105</v>
      </c>
      <c r="D278" s="11">
        <f>MAX(D$1:D277)+1</f>
        <v>1678</v>
      </c>
      <c r="E278" s="4" t="s">
        <v>56</v>
      </c>
      <c r="F278" s="4" t="s">
        <v>1544</v>
      </c>
      <c r="G278" s="4" t="s">
        <v>497</v>
      </c>
      <c r="I278" s="17">
        <v>305000</v>
      </c>
      <c r="J278" s="14">
        <f t="shared" si="13"/>
        <v>13810.279999999795</v>
      </c>
      <c r="K278" s="34"/>
    </row>
    <row r="279" spans="3:11" x14ac:dyDescent="0.3">
      <c r="C279" s="149">
        <v>44110</v>
      </c>
      <c r="E279" s="4" t="s">
        <v>521</v>
      </c>
      <c r="F279" s="4" t="s">
        <v>1545</v>
      </c>
      <c r="H279" s="136">
        <v>1300000</v>
      </c>
      <c r="J279" s="14">
        <f t="shared" si="13"/>
        <v>1313810.2799999998</v>
      </c>
      <c r="K279" s="34"/>
    </row>
    <row r="280" spans="3:11" x14ac:dyDescent="0.3">
      <c r="C280" s="149">
        <v>44110</v>
      </c>
      <c r="D280" s="11">
        <f>MAX(D$1:D278)+1</f>
        <v>1679</v>
      </c>
      <c r="E280" s="4" t="s">
        <v>402</v>
      </c>
      <c r="F280" s="4" t="s">
        <v>1546</v>
      </c>
      <c r="G280" s="4" t="s">
        <v>861</v>
      </c>
      <c r="I280" s="135">
        <v>3000</v>
      </c>
      <c r="J280" s="14">
        <f t="shared" si="13"/>
        <v>1310810.2799999998</v>
      </c>
      <c r="K280" s="34"/>
    </row>
    <row r="281" spans="3:11" x14ac:dyDescent="0.3">
      <c r="C281" s="149">
        <v>44110</v>
      </c>
      <c r="D281" s="11">
        <f>MAX(D$1:D280)+1</f>
        <v>1680</v>
      </c>
      <c r="E281" s="4" t="s">
        <v>26</v>
      </c>
      <c r="F281" s="4" t="s">
        <v>1547</v>
      </c>
      <c r="G281" t="s">
        <v>477</v>
      </c>
      <c r="I281" s="135">
        <v>2000</v>
      </c>
      <c r="J281" s="14">
        <f t="shared" si="13"/>
        <v>1308810.2799999998</v>
      </c>
      <c r="K281" s="34"/>
    </row>
    <row r="282" spans="3:11" x14ac:dyDescent="0.3">
      <c r="C282" s="149">
        <v>44111</v>
      </c>
      <c r="D282" s="11">
        <f>MAX(D$1:D281)+1</f>
        <v>1681</v>
      </c>
      <c r="E282" s="4" t="s">
        <v>1502</v>
      </c>
      <c r="F282" s="4" t="s">
        <v>1548</v>
      </c>
      <c r="G282" s="4" t="s">
        <v>475</v>
      </c>
      <c r="I282" s="135">
        <v>8620</v>
      </c>
      <c r="J282" s="14">
        <f t="shared" si="13"/>
        <v>1300190.2799999998</v>
      </c>
      <c r="K282" s="34"/>
    </row>
    <row r="283" spans="3:11" x14ac:dyDescent="0.3">
      <c r="C283" s="149">
        <v>44111</v>
      </c>
      <c r="D283" s="11">
        <f>MAX(D$1:D282)+1</f>
        <v>1682</v>
      </c>
      <c r="E283" s="4" t="s">
        <v>66</v>
      </c>
      <c r="F283" s="4" t="s">
        <v>1549</v>
      </c>
      <c r="G283" t="s">
        <v>938</v>
      </c>
      <c r="I283" s="135">
        <v>50000</v>
      </c>
      <c r="J283" s="14">
        <f t="shared" si="13"/>
        <v>1250190.2799999998</v>
      </c>
      <c r="K283" s="34"/>
    </row>
    <row r="284" spans="3:11" x14ac:dyDescent="0.3">
      <c r="C284" s="149">
        <v>44112</v>
      </c>
      <c r="D284" s="11">
        <f>MAX(D$1:D283)+1</f>
        <v>1683</v>
      </c>
      <c r="E284" s="4" t="s">
        <v>1258</v>
      </c>
      <c r="F284" s="4" t="s">
        <v>1550</v>
      </c>
      <c r="G284" s="4" t="s">
        <v>481</v>
      </c>
      <c r="I284" s="135">
        <v>3000</v>
      </c>
      <c r="J284" s="14">
        <f t="shared" si="13"/>
        <v>1247190.2799999998</v>
      </c>
      <c r="K284" s="34"/>
    </row>
    <row r="285" spans="3:11" x14ac:dyDescent="0.3">
      <c r="C285" s="149">
        <v>44112</v>
      </c>
      <c r="D285" s="11">
        <f>MAX(D$1:D284)+1</f>
        <v>1684</v>
      </c>
      <c r="E285" s="4" t="s">
        <v>402</v>
      </c>
      <c r="F285" s="4" t="s">
        <v>1551</v>
      </c>
      <c r="G285" s="4" t="s">
        <v>481</v>
      </c>
      <c r="I285" s="135">
        <v>5000</v>
      </c>
      <c r="J285" s="14">
        <f t="shared" ref="J285:J352" si="17">J284-I285+H285</f>
        <v>1242190.2799999998</v>
      </c>
      <c r="K285" s="34"/>
    </row>
    <row r="286" spans="3:11" x14ac:dyDescent="0.3">
      <c r="C286" s="149">
        <v>44113</v>
      </c>
      <c r="D286" s="11">
        <f>MAX(D$1:D285)+1</f>
        <v>1685</v>
      </c>
      <c r="E286" s="4" t="s">
        <v>1258</v>
      </c>
      <c r="F286" s="4" t="s">
        <v>1552</v>
      </c>
      <c r="G286" s="4" t="s">
        <v>1508</v>
      </c>
      <c r="I286" s="135">
        <v>3000</v>
      </c>
      <c r="J286" s="14">
        <f t="shared" si="17"/>
        <v>1239190.2799999998</v>
      </c>
      <c r="K286" s="34"/>
    </row>
    <row r="287" spans="3:11" x14ac:dyDescent="0.3">
      <c r="C287" s="149">
        <v>44116</v>
      </c>
      <c r="D287" s="11">
        <f>MAX(D$1:D286)+1</f>
        <v>1686</v>
      </c>
      <c r="E287" s="4" t="s">
        <v>26</v>
      </c>
      <c r="F287" s="4" t="s">
        <v>1553</v>
      </c>
      <c r="G287" s="4" t="s">
        <v>1508</v>
      </c>
      <c r="I287" s="135">
        <v>7000</v>
      </c>
      <c r="J287" s="14">
        <f t="shared" si="17"/>
        <v>1232190.2799999998</v>
      </c>
      <c r="K287" s="34"/>
    </row>
    <row r="288" spans="3:11" x14ac:dyDescent="0.3">
      <c r="C288" s="149">
        <v>44116</v>
      </c>
      <c r="D288" s="11">
        <f>MAX(D$1:D287)+1</f>
        <v>1687</v>
      </c>
      <c r="E288" s="4" t="s">
        <v>1378</v>
      </c>
      <c r="F288" s="4" t="s">
        <v>1554</v>
      </c>
      <c r="G288" s="4" t="s">
        <v>529</v>
      </c>
      <c r="I288" s="135">
        <v>79700</v>
      </c>
      <c r="J288" s="14">
        <f t="shared" si="17"/>
        <v>1152490.2799999998</v>
      </c>
      <c r="K288" s="34"/>
    </row>
    <row r="289" spans="3:11" x14ac:dyDescent="0.3">
      <c r="C289" s="149">
        <v>44116</v>
      </c>
      <c r="D289" s="11">
        <f>MAX(D$1:D288)+1</f>
        <v>1688</v>
      </c>
      <c r="E289" s="4" t="s">
        <v>66</v>
      </c>
      <c r="F289" s="4" t="s">
        <v>1555</v>
      </c>
      <c r="G289" t="s">
        <v>938</v>
      </c>
      <c r="I289" s="135">
        <v>20000</v>
      </c>
      <c r="J289" s="14">
        <f t="shared" si="17"/>
        <v>1132490.2799999998</v>
      </c>
      <c r="K289" s="34"/>
    </row>
    <row r="290" spans="3:11" x14ac:dyDescent="0.3">
      <c r="C290" s="149">
        <v>44117</v>
      </c>
      <c r="D290" s="11">
        <f>MAX(D$1:D289)+1</f>
        <v>1689</v>
      </c>
      <c r="E290" s="4" t="s">
        <v>402</v>
      </c>
      <c r="F290" s="4" t="s">
        <v>1556</v>
      </c>
      <c r="G290" s="4" t="s">
        <v>481</v>
      </c>
      <c r="I290" s="135">
        <v>3000</v>
      </c>
      <c r="J290" s="14">
        <f t="shared" si="17"/>
        <v>1129490.2799999998</v>
      </c>
      <c r="K290" s="34"/>
    </row>
    <row r="291" spans="3:11" x14ac:dyDescent="0.3">
      <c r="C291" s="149">
        <v>44119</v>
      </c>
      <c r="D291" s="11">
        <f>MAX(D$1:D290)+1</f>
        <v>1690</v>
      </c>
      <c r="E291" s="4" t="s">
        <v>26</v>
      </c>
      <c r="F291" s="4" t="s">
        <v>1557</v>
      </c>
      <c r="G291" s="4" t="s">
        <v>481</v>
      </c>
      <c r="I291" s="135">
        <v>652120</v>
      </c>
      <c r="J291" s="14">
        <f t="shared" si="17"/>
        <v>477370.2799999998</v>
      </c>
      <c r="K291" s="34"/>
    </row>
    <row r="292" spans="3:11" x14ac:dyDescent="0.3">
      <c r="C292" s="149">
        <v>44120</v>
      </c>
      <c r="D292" s="11">
        <f>MAX(D$1:D291)+1</f>
        <v>1691</v>
      </c>
      <c r="E292" s="4" t="s">
        <v>66</v>
      </c>
      <c r="F292" s="4" t="s">
        <v>1558</v>
      </c>
      <c r="G292" s="4" t="s">
        <v>883</v>
      </c>
      <c r="I292" s="135">
        <v>40000</v>
      </c>
      <c r="J292" s="14">
        <f t="shared" si="17"/>
        <v>437370.2799999998</v>
      </c>
      <c r="K292" s="34"/>
    </row>
    <row r="293" spans="3:11" x14ac:dyDescent="0.3">
      <c r="C293" s="149">
        <v>44124</v>
      </c>
      <c r="D293" s="11">
        <f>MAX(D$1:D292)+1</f>
        <v>1692</v>
      </c>
      <c r="E293" s="4" t="s">
        <v>26</v>
      </c>
      <c r="F293" s="4" t="s">
        <v>1559</v>
      </c>
      <c r="G293" s="4" t="s">
        <v>1508</v>
      </c>
      <c r="I293" s="135">
        <v>14000</v>
      </c>
      <c r="J293" s="14">
        <f t="shared" si="17"/>
        <v>423370.2799999998</v>
      </c>
      <c r="K293" s="34"/>
    </row>
    <row r="294" spans="3:11" x14ac:dyDescent="0.3">
      <c r="C294" s="149">
        <v>44124</v>
      </c>
      <c r="D294" s="11">
        <f>MAX(D$1:D293)+1</f>
        <v>1693</v>
      </c>
      <c r="E294" s="4" t="s">
        <v>26</v>
      </c>
      <c r="F294" s="4" t="s">
        <v>1540</v>
      </c>
      <c r="G294" s="4" t="s">
        <v>466</v>
      </c>
      <c r="I294" s="135">
        <v>20000</v>
      </c>
      <c r="J294" s="14">
        <f t="shared" si="17"/>
        <v>403370.2799999998</v>
      </c>
      <c r="K294" s="34"/>
    </row>
    <row r="295" spans="3:11" x14ac:dyDescent="0.3">
      <c r="C295" s="149">
        <v>44125</v>
      </c>
      <c r="D295" s="11">
        <f>MAX(D$1:D294)+1</f>
        <v>1694</v>
      </c>
      <c r="E295" s="4" t="s">
        <v>26</v>
      </c>
      <c r="F295" s="4" t="s">
        <v>1560</v>
      </c>
      <c r="G295" s="4" t="s">
        <v>481</v>
      </c>
      <c r="I295" s="135">
        <v>47500</v>
      </c>
      <c r="J295" s="14">
        <f t="shared" si="17"/>
        <v>355870.2799999998</v>
      </c>
      <c r="K295" s="34"/>
    </row>
    <row r="296" spans="3:11" x14ac:dyDescent="0.3">
      <c r="C296" s="149">
        <v>44125</v>
      </c>
      <c r="D296" s="11">
        <f>MAX(D$1:D295)+1</f>
        <v>1695</v>
      </c>
      <c r="E296" s="4" t="s">
        <v>386</v>
      </c>
      <c r="F296" s="4" t="s">
        <v>1533</v>
      </c>
      <c r="G296" s="4" t="s">
        <v>876</v>
      </c>
      <c r="I296" s="135">
        <v>29800</v>
      </c>
      <c r="J296" s="14">
        <f t="shared" si="17"/>
        <v>326070.2799999998</v>
      </c>
      <c r="K296" s="34"/>
    </row>
    <row r="297" spans="3:11" x14ac:dyDescent="0.3">
      <c r="C297" s="149">
        <v>44126</v>
      </c>
      <c r="D297" s="11">
        <f>MAX(D$1:D296)+1</f>
        <v>1696</v>
      </c>
      <c r="E297" s="4" t="s">
        <v>66</v>
      </c>
      <c r="F297" s="4" t="s">
        <v>1561</v>
      </c>
      <c r="G297" s="4" t="s">
        <v>547</v>
      </c>
      <c r="I297" s="135">
        <v>15000</v>
      </c>
      <c r="J297" s="14">
        <f t="shared" si="17"/>
        <v>311070.2799999998</v>
      </c>
      <c r="K297" s="34"/>
    </row>
    <row r="298" spans="3:11" x14ac:dyDescent="0.3">
      <c r="C298" s="149">
        <v>44128</v>
      </c>
      <c r="D298" s="11">
        <f>MAX(D$1:D297)+1</f>
        <v>1697</v>
      </c>
      <c r="E298" s="4" t="s">
        <v>402</v>
      </c>
      <c r="F298" s="4" t="s">
        <v>1562</v>
      </c>
      <c r="G298" s="4" t="s">
        <v>481</v>
      </c>
      <c r="I298" s="135">
        <v>6000</v>
      </c>
      <c r="J298" s="14">
        <f t="shared" si="17"/>
        <v>305070.2799999998</v>
      </c>
      <c r="K298" s="34"/>
    </row>
    <row r="299" spans="3:11" x14ac:dyDescent="0.3">
      <c r="C299" s="149">
        <v>44130</v>
      </c>
      <c r="D299" s="11">
        <f>MAX(D$1:D298)+1</f>
        <v>1698</v>
      </c>
      <c r="E299" s="4" t="s">
        <v>26</v>
      </c>
      <c r="F299" s="4" t="s">
        <v>1563</v>
      </c>
      <c r="G299" s="4" t="s">
        <v>533</v>
      </c>
      <c r="I299" s="135">
        <v>3000</v>
      </c>
      <c r="J299" s="14">
        <f t="shared" si="17"/>
        <v>302070.2799999998</v>
      </c>
      <c r="K299" s="34"/>
    </row>
    <row r="300" spans="3:11" x14ac:dyDescent="0.3">
      <c r="C300" s="149">
        <v>44130</v>
      </c>
      <c r="D300" s="11">
        <f>MAX(D$1:D299)+1</f>
        <v>1699</v>
      </c>
      <c r="E300" s="4" t="s">
        <v>1439</v>
      </c>
      <c r="F300" s="4" t="s">
        <v>1564</v>
      </c>
      <c r="G300" s="4" t="s">
        <v>475</v>
      </c>
      <c r="I300" s="135">
        <v>7080</v>
      </c>
      <c r="J300" s="14">
        <f t="shared" si="17"/>
        <v>294990.2799999998</v>
      </c>
      <c r="K300" s="34"/>
    </row>
    <row r="301" spans="3:11" x14ac:dyDescent="0.3">
      <c r="C301" s="149">
        <v>44130</v>
      </c>
      <c r="D301" s="11">
        <f>MAX(D$1:D300)+1</f>
        <v>1700</v>
      </c>
      <c r="E301" s="4" t="s">
        <v>402</v>
      </c>
      <c r="F301" s="4" t="s">
        <v>1565</v>
      </c>
      <c r="G301" s="4" t="s">
        <v>481</v>
      </c>
      <c r="I301" s="135">
        <v>5000</v>
      </c>
      <c r="J301" s="14">
        <f t="shared" si="17"/>
        <v>289990.2799999998</v>
      </c>
      <c r="K301" s="34"/>
    </row>
    <row r="302" spans="3:11" x14ac:dyDescent="0.3">
      <c r="C302" s="149">
        <v>44130</v>
      </c>
      <c r="D302" s="11">
        <f>MAX(D$1:D301)+1</f>
        <v>1701</v>
      </c>
      <c r="E302" s="4" t="s">
        <v>56</v>
      </c>
      <c r="F302" s="4" t="s">
        <v>1566</v>
      </c>
      <c r="G302" s="4" t="s">
        <v>1568</v>
      </c>
      <c r="I302" s="135">
        <v>40000</v>
      </c>
      <c r="J302" s="14">
        <f t="shared" si="17"/>
        <v>249990.2799999998</v>
      </c>
      <c r="K302" s="34"/>
    </row>
    <row r="303" spans="3:11" x14ac:dyDescent="0.3">
      <c r="C303" s="149">
        <v>44131</v>
      </c>
      <c r="D303" s="11">
        <f>MAX(D$1:D302)+1</f>
        <v>1702</v>
      </c>
      <c r="E303" s="4" t="s">
        <v>29</v>
      </c>
      <c r="F303" s="4" t="s">
        <v>1420</v>
      </c>
      <c r="G303" t="s">
        <v>854</v>
      </c>
      <c r="I303" s="135">
        <v>50000</v>
      </c>
      <c r="J303" s="14">
        <f t="shared" si="17"/>
        <v>199990.2799999998</v>
      </c>
      <c r="K303" s="34"/>
    </row>
    <row r="304" spans="3:11" x14ac:dyDescent="0.3">
      <c r="C304" s="149">
        <v>44131</v>
      </c>
      <c r="D304" s="11">
        <f>MAX(D$1:D303)+1</f>
        <v>1703</v>
      </c>
      <c r="E304" s="4" t="s">
        <v>26</v>
      </c>
      <c r="F304" s="4" t="s">
        <v>1567</v>
      </c>
      <c r="G304" s="4" t="s">
        <v>466</v>
      </c>
      <c r="I304" s="135">
        <v>15000</v>
      </c>
      <c r="J304" s="14">
        <f t="shared" si="17"/>
        <v>184990.2799999998</v>
      </c>
      <c r="K304" s="34"/>
    </row>
    <row r="305" spans="3:11" x14ac:dyDescent="0.3">
      <c r="C305" s="149">
        <v>44131</v>
      </c>
      <c r="E305" s="4" t="s">
        <v>521</v>
      </c>
      <c r="F305" s="4" t="s">
        <v>1570</v>
      </c>
      <c r="H305" s="136">
        <v>1600000</v>
      </c>
      <c r="I305" s="135"/>
      <c r="J305" s="14">
        <f t="shared" si="17"/>
        <v>1784990.2799999998</v>
      </c>
      <c r="K305" s="34"/>
    </row>
    <row r="306" spans="3:11" x14ac:dyDescent="0.3">
      <c r="C306" s="149">
        <v>44134</v>
      </c>
      <c r="D306" s="11">
        <f>MAX(D$1:D304)+1</f>
        <v>1704</v>
      </c>
      <c r="E306" s="4" t="s">
        <v>1465</v>
      </c>
      <c r="F306" s="4" t="s">
        <v>1569</v>
      </c>
      <c r="G306" s="4" t="s">
        <v>481</v>
      </c>
      <c r="I306" s="135">
        <v>4250</v>
      </c>
      <c r="J306" s="14">
        <f t="shared" si="17"/>
        <v>1780740.2799999998</v>
      </c>
      <c r="K306" s="34">
        <v>1780740</v>
      </c>
    </row>
    <row r="307" spans="3:11" x14ac:dyDescent="0.3">
      <c r="C307" s="149">
        <v>44137</v>
      </c>
      <c r="D307" s="11">
        <f>MAX(D$1:D306)+1</f>
        <v>1705</v>
      </c>
      <c r="E307" s="4" t="s">
        <v>26</v>
      </c>
      <c r="F307" s="4" t="s">
        <v>1571</v>
      </c>
      <c r="G307" t="s">
        <v>475</v>
      </c>
      <c r="I307" s="135">
        <v>30000</v>
      </c>
      <c r="J307" s="14">
        <f t="shared" si="17"/>
        <v>1750740.2799999998</v>
      </c>
    </row>
    <row r="308" spans="3:11" x14ac:dyDescent="0.3">
      <c r="C308" s="149">
        <v>44137</v>
      </c>
      <c r="D308" s="11">
        <f>MAX(D$1:D307)+1</f>
        <v>1706</v>
      </c>
      <c r="E308" s="4" t="s">
        <v>56</v>
      </c>
      <c r="F308" s="4" t="s">
        <v>1572</v>
      </c>
      <c r="G308" s="4" t="s">
        <v>497</v>
      </c>
      <c r="I308" s="135">
        <v>335000</v>
      </c>
      <c r="J308" s="14">
        <f t="shared" si="17"/>
        <v>1415740.2799999998</v>
      </c>
    </row>
    <row r="309" spans="3:11" x14ac:dyDescent="0.3">
      <c r="C309" s="149">
        <v>44137</v>
      </c>
      <c r="D309" s="11">
        <f>MAX(D$1:D308)+1</f>
        <v>1707</v>
      </c>
      <c r="E309" s="4" t="s">
        <v>1258</v>
      </c>
      <c r="F309" s="4" t="s">
        <v>1573</v>
      </c>
      <c r="G309" s="4" t="s">
        <v>517</v>
      </c>
      <c r="I309" s="135">
        <v>310000</v>
      </c>
      <c r="J309" s="14">
        <f t="shared" si="17"/>
        <v>1105740.2799999998</v>
      </c>
    </row>
    <row r="310" spans="3:11" x14ac:dyDescent="0.3">
      <c r="C310" s="149">
        <v>44138</v>
      </c>
      <c r="D310" s="11">
        <f>MAX(D$1:D309)+1</f>
        <v>1708</v>
      </c>
      <c r="E310" s="4" t="s">
        <v>26</v>
      </c>
      <c r="F310" s="4" t="s">
        <v>1574</v>
      </c>
      <c r="G310" s="4" t="s">
        <v>466</v>
      </c>
      <c r="I310" s="135">
        <v>50000</v>
      </c>
      <c r="J310" s="14">
        <f t="shared" si="17"/>
        <v>1055740.2799999998</v>
      </c>
    </row>
    <row r="311" spans="3:11" x14ac:dyDescent="0.3">
      <c r="C311" s="149">
        <v>44140</v>
      </c>
      <c r="D311" s="11">
        <f>MAX(D$1:D310)+1</f>
        <v>1709</v>
      </c>
      <c r="E311" s="4" t="s">
        <v>538</v>
      </c>
      <c r="F311" s="4" t="s">
        <v>1575</v>
      </c>
      <c r="G311" t="s">
        <v>726</v>
      </c>
      <c r="I311" s="135">
        <v>8240</v>
      </c>
      <c r="J311" s="14">
        <f t="shared" si="17"/>
        <v>1047500.2799999998</v>
      </c>
    </row>
    <row r="312" spans="3:11" x14ac:dyDescent="0.3">
      <c r="C312" s="149">
        <v>44140</v>
      </c>
      <c r="D312" s="11">
        <f>MAX(D$1:D311)+1</f>
        <v>1710</v>
      </c>
      <c r="E312" s="4" t="s">
        <v>402</v>
      </c>
      <c r="F312" s="4" t="s">
        <v>1524</v>
      </c>
      <c r="G312" s="4" t="s">
        <v>481</v>
      </c>
      <c r="I312" s="135">
        <v>6000</v>
      </c>
      <c r="J312" s="14">
        <f t="shared" si="17"/>
        <v>1041500.2799999998</v>
      </c>
    </row>
    <row r="313" spans="3:11" x14ac:dyDescent="0.3">
      <c r="C313" s="149">
        <v>44140</v>
      </c>
      <c r="D313" s="11">
        <f>MAX(D$1:D312)+1</f>
        <v>1711</v>
      </c>
      <c r="E313" s="4" t="s">
        <v>26</v>
      </c>
      <c r="F313" s="4" t="s">
        <v>1576</v>
      </c>
      <c r="G313" s="4" t="s">
        <v>611</v>
      </c>
      <c r="I313" s="135">
        <v>5900</v>
      </c>
      <c r="J313" s="14">
        <f t="shared" si="17"/>
        <v>1035600.2799999998</v>
      </c>
    </row>
    <row r="314" spans="3:11" x14ac:dyDescent="0.3">
      <c r="C314" s="149">
        <v>44140</v>
      </c>
      <c r="E314" s="6" t="s">
        <v>1577</v>
      </c>
      <c r="F314" s="4" t="s">
        <v>1578</v>
      </c>
      <c r="G314" s="4" t="s">
        <v>647</v>
      </c>
      <c r="H314" s="136">
        <v>20000</v>
      </c>
      <c r="I314" s="135"/>
      <c r="J314" s="14">
        <f t="shared" si="17"/>
        <v>1055600.2799999998</v>
      </c>
    </row>
    <row r="315" spans="3:11" x14ac:dyDescent="0.3">
      <c r="C315" s="149">
        <v>44145</v>
      </c>
      <c r="D315" s="11">
        <f>MAX(D$1:D313)+1</f>
        <v>1712</v>
      </c>
      <c r="E315" s="4" t="s">
        <v>26</v>
      </c>
      <c r="F315" s="187" t="s">
        <v>1755</v>
      </c>
      <c r="G315" s="188" t="s">
        <v>591</v>
      </c>
      <c r="I315" s="135">
        <v>16000</v>
      </c>
      <c r="J315" s="14">
        <f t="shared" si="17"/>
        <v>1039600.2799999998</v>
      </c>
    </row>
    <row r="316" spans="3:11" x14ac:dyDescent="0.3">
      <c r="C316" s="149">
        <v>44148</v>
      </c>
      <c r="D316" s="11">
        <f>MAX(D$1:D315)+1</f>
        <v>1713</v>
      </c>
      <c r="E316" s="4" t="s">
        <v>1579</v>
      </c>
      <c r="F316" s="4" t="s">
        <v>1580</v>
      </c>
      <c r="G316" s="4" t="s">
        <v>481</v>
      </c>
      <c r="I316" s="135">
        <v>3000</v>
      </c>
      <c r="J316" s="14">
        <f t="shared" si="17"/>
        <v>1036600.2799999998</v>
      </c>
    </row>
    <row r="317" spans="3:11" x14ac:dyDescent="0.3">
      <c r="C317" s="149">
        <v>44151</v>
      </c>
      <c r="D317" s="11">
        <f>MAX(D$1:D316)+1</f>
        <v>1714</v>
      </c>
      <c r="E317" s="4" t="s">
        <v>26</v>
      </c>
      <c r="F317" s="4" t="s">
        <v>1581</v>
      </c>
      <c r="G317" s="4" t="s">
        <v>883</v>
      </c>
      <c r="I317" s="135">
        <v>40000</v>
      </c>
      <c r="J317" s="14">
        <f t="shared" si="17"/>
        <v>996600.2799999998</v>
      </c>
    </row>
    <row r="318" spans="3:11" x14ac:dyDescent="0.3">
      <c r="C318" s="149">
        <v>44153</v>
      </c>
      <c r="D318" s="11">
        <f>MAX(D$1:D317)+1</f>
        <v>1715</v>
      </c>
      <c r="E318" s="4" t="s">
        <v>26</v>
      </c>
      <c r="F318" s="4" t="s">
        <v>1582</v>
      </c>
      <c r="G318" s="4" t="s">
        <v>883</v>
      </c>
      <c r="I318" s="135">
        <v>8500</v>
      </c>
      <c r="J318" s="14">
        <f t="shared" si="17"/>
        <v>988100.2799999998</v>
      </c>
    </row>
    <row r="319" spans="3:11" x14ac:dyDescent="0.3">
      <c r="C319" s="149">
        <v>44153</v>
      </c>
      <c r="D319" s="11">
        <f>MAX(D$1:D318)+1</f>
        <v>1716</v>
      </c>
      <c r="E319" s="4" t="s">
        <v>26</v>
      </c>
      <c r="F319" s="4" t="s">
        <v>1583</v>
      </c>
      <c r="G319" s="4" t="s">
        <v>466</v>
      </c>
      <c r="I319" s="135">
        <v>20000</v>
      </c>
      <c r="J319" s="14">
        <f t="shared" si="17"/>
        <v>968100.2799999998</v>
      </c>
    </row>
    <row r="320" spans="3:11" x14ac:dyDescent="0.3">
      <c r="C320" s="149">
        <v>44154</v>
      </c>
      <c r="D320" s="11">
        <f>MAX(D$1:D319)+1</f>
        <v>1717</v>
      </c>
      <c r="E320" s="4" t="s">
        <v>538</v>
      </c>
      <c r="F320" s="4" t="s">
        <v>1584</v>
      </c>
      <c r="G320" t="s">
        <v>726</v>
      </c>
      <c r="I320" s="135">
        <v>7220</v>
      </c>
      <c r="J320" s="14">
        <f t="shared" si="17"/>
        <v>960880.2799999998</v>
      </c>
    </row>
    <row r="321" spans="3:10" x14ac:dyDescent="0.3">
      <c r="C321" s="149">
        <v>44155</v>
      </c>
      <c r="D321" s="11">
        <f>MAX(D$1:D320)+1</f>
        <v>1718</v>
      </c>
      <c r="E321" s="4" t="s">
        <v>26</v>
      </c>
      <c r="F321" s="4" t="s">
        <v>1585</v>
      </c>
      <c r="G321" s="4" t="s">
        <v>861</v>
      </c>
      <c r="I321" s="135">
        <v>35000</v>
      </c>
      <c r="J321" s="14">
        <f t="shared" si="17"/>
        <v>925880.2799999998</v>
      </c>
    </row>
    <row r="322" spans="3:10" x14ac:dyDescent="0.3">
      <c r="C322" s="149">
        <v>44155</v>
      </c>
      <c r="D322" s="11">
        <f>MAX(D$1:D321)+1</f>
        <v>1719</v>
      </c>
      <c r="E322" s="4" t="s">
        <v>26</v>
      </c>
      <c r="F322" s="4" t="s">
        <v>1586</v>
      </c>
      <c r="G322" s="4" t="s">
        <v>481</v>
      </c>
      <c r="I322" s="135">
        <v>30000</v>
      </c>
      <c r="J322" s="14">
        <f t="shared" si="17"/>
        <v>895880.2799999998</v>
      </c>
    </row>
    <row r="323" spans="3:10" x14ac:dyDescent="0.3">
      <c r="C323" s="149">
        <v>44155</v>
      </c>
      <c r="D323" s="11">
        <f>MAX(D$1:D322)+1</f>
        <v>1720</v>
      </c>
      <c r="E323" s="4" t="s">
        <v>26</v>
      </c>
      <c r="F323" s="4" t="s">
        <v>1587</v>
      </c>
      <c r="G323" t="s">
        <v>477</v>
      </c>
      <c r="I323" s="135">
        <v>5000</v>
      </c>
      <c r="J323" s="14">
        <f t="shared" si="17"/>
        <v>890880.2799999998</v>
      </c>
    </row>
    <row r="324" spans="3:10" x14ac:dyDescent="0.3">
      <c r="C324" s="149">
        <v>44158</v>
      </c>
      <c r="D324" s="11">
        <f>MAX(D$1:D323)+1</f>
        <v>1721</v>
      </c>
      <c r="E324" s="4" t="s">
        <v>26</v>
      </c>
      <c r="F324" s="4" t="s">
        <v>1588</v>
      </c>
      <c r="G324" s="4" t="s">
        <v>876</v>
      </c>
      <c r="I324" s="135">
        <v>29800</v>
      </c>
      <c r="J324" s="14">
        <f t="shared" si="17"/>
        <v>861080.2799999998</v>
      </c>
    </row>
    <row r="325" spans="3:10" x14ac:dyDescent="0.3">
      <c r="C325" s="149">
        <v>44158</v>
      </c>
      <c r="D325" s="11">
        <f>MAX(D$1:D324)+1</f>
        <v>1722</v>
      </c>
      <c r="E325" s="6" t="s">
        <v>1427</v>
      </c>
      <c r="F325" s="4" t="s">
        <v>1524</v>
      </c>
      <c r="G325" s="4" t="s">
        <v>481</v>
      </c>
      <c r="I325" s="135">
        <v>2000</v>
      </c>
      <c r="J325" s="14">
        <f t="shared" si="17"/>
        <v>859080.2799999998</v>
      </c>
    </row>
    <row r="326" spans="3:10" x14ac:dyDescent="0.3">
      <c r="C326" s="149">
        <v>44159</v>
      </c>
      <c r="D326" s="11">
        <f>MAX(D$1:D325)+1</f>
        <v>1723</v>
      </c>
      <c r="E326" s="4" t="s">
        <v>402</v>
      </c>
      <c r="F326" s="4" t="s">
        <v>1589</v>
      </c>
      <c r="G326" s="4" t="s">
        <v>481</v>
      </c>
      <c r="I326" s="135">
        <v>3000</v>
      </c>
      <c r="J326" s="14">
        <f t="shared" si="17"/>
        <v>856080.2799999998</v>
      </c>
    </row>
    <row r="327" spans="3:10" x14ac:dyDescent="0.3">
      <c r="C327" s="149">
        <v>44160</v>
      </c>
      <c r="D327" s="11">
        <f>MAX(D$1:D326)+1</f>
        <v>1724</v>
      </c>
      <c r="E327" s="4" t="s">
        <v>66</v>
      </c>
      <c r="F327" s="4" t="s">
        <v>1590</v>
      </c>
      <c r="G327" t="s">
        <v>963</v>
      </c>
      <c r="I327" s="135">
        <v>175000</v>
      </c>
      <c r="J327" s="14">
        <f t="shared" si="17"/>
        <v>681080.2799999998</v>
      </c>
    </row>
    <row r="328" spans="3:10" x14ac:dyDescent="0.3">
      <c r="C328" s="149">
        <v>44161</v>
      </c>
      <c r="E328" s="4" t="s">
        <v>1465</v>
      </c>
      <c r="F328" s="4" t="s">
        <v>1591</v>
      </c>
      <c r="G328" s="4" t="s">
        <v>647</v>
      </c>
      <c r="H328" s="136">
        <v>12000</v>
      </c>
      <c r="I328" s="135"/>
      <c r="J328" s="14">
        <f t="shared" si="17"/>
        <v>693080.2799999998</v>
      </c>
    </row>
    <row r="329" spans="3:10" x14ac:dyDescent="0.3">
      <c r="C329" s="149">
        <v>44161</v>
      </c>
      <c r="D329" s="11">
        <f>MAX(D$1:D327)+1</f>
        <v>1725</v>
      </c>
      <c r="E329" s="4" t="s">
        <v>26</v>
      </c>
      <c r="F329" s="4" t="s">
        <v>1592</v>
      </c>
      <c r="G329" s="4" t="s">
        <v>481</v>
      </c>
      <c r="I329" s="135">
        <v>30000</v>
      </c>
      <c r="J329" s="14">
        <f t="shared" si="17"/>
        <v>663080.2799999998</v>
      </c>
    </row>
    <row r="330" spans="3:10" x14ac:dyDescent="0.3">
      <c r="C330" s="149">
        <v>44162</v>
      </c>
      <c r="D330" s="11">
        <f>MAX(D$1:D329)+1</f>
        <v>1726</v>
      </c>
      <c r="E330" s="4" t="s">
        <v>29</v>
      </c>
      <c r="F330" s="4" t="s">
        <v>1420</v>
      </c>
      <c r="G330" t="s">
        <v>854</v>
      </c>
      <c r="I330" s="135">
        <v>50000</v>
      </c>
      <c r="J330" s="14">
        <f t="shared" si="17"/>
        <v>613080.2799999998</v>
      </c>
    </row>
    <row r="331" spans="3:10" x14ac:dyDescent="0.3">
      <c r="C331" s="149">
        <v>44162</v>
      </c>
      <c r="D331" s="11">
        <f>MAX(D$1:D330)+1</f>
        <v>1727</v>
      </c>
      <c r="E331" s="4" t="s">
        <v>26</v>
      </c>
      <c r="F331" s="4" t="s">
        <v>1593</v>
      </c>
      <c r="G331" s="4" t="s">
        <v>475</v>
      </c>
      <c r="I331" s="135">
        <v>2000</v>
      </c>
      <c r="J331" s="14">
        <f t="shared" si="17"/>
        <v>611080.2799999998</v>
      </c>
    </row>
    <row r="332" spans="3:10" x14ac:dyDescent="0.3">
      <c r="C332" s="149">
        <v>44162</v>
      </c>
      <c r="D332" s="11">
        <f>MAX(D$1:D331)+1</f>
        <v>1728</v>
      </c>
      <c r="E332" s="4" t="s">
        <v>26</v>
      </c>
      <c r="F332" s="4" t="s">
        <v>1594</v>
      </c>
      <c r="G332" s="4" t="s">
        <v>603</v>
      </c>
      <c r="I332" s="135">
        <v>3000</v>
      </c>
      <c r="J332" s="14">
        <f t="shared" si="17"/>
        <v>608080.2799999998</v>
      </c>
    </row>
    <row r="333" spans="3:10" ht="15" thickBot="1" x14ac:dyDescent="0.35">
      <c r="C333" s="149">
        <v>44162</v>
      </c>
      <c r="D333" s="11">
        <f>MAX(D$1:D332)+1</f>
        <v>1729</v>
      </c>
      <c r="E333" s="4" t="s">
        <v>1439</v>
      </c>
      <c r="F333" s="190" t="s">
        <v>1757</v>
      </c>
      <c r="G333" s="191" t="s">
        <v>489</v>
      </c>
      <c r="I333" s="135">
        <v>20000</v>
      </c>
      <c r="J333" s="14">
        <f t="shared" si="17"/>
        <v>588080.2799999998</v>
      </c>
    </row>
    <row r="334" spans="3:10" x14ac:dyDescent="0.3">
      <c r="C334" s="149">
        <v>44166</v>
      </c>
      <c r="D334" s="11">
        <f>MAX(D$1:D333)+1</f>
        <v>1730</v>
      </c>
      <c r="E334" s="4" t="s">
        <v>1258</v>
      </c>
      <c r="F334" s="4" t="s">
        <v>1595</v>
      </c>
      <c r="G334" s="4" t="s">
        <v>517</v>
      </c>
      <c r="I334" s="135">
        <v>310000</v>
      </c>
      <c r="J334" s="14">
        <f t="shared" si="17"/>
        <v>278080.2799999998</v>
      </c>
    </row>
    <row r="335" spans="3:10" x14ac:dyDescent="0.3">
      <c r="C335" s="149">
        <v>44167</v>
      </c>
      <c r="D335" s="11">
        <f>MAX(D$1:D334)+1</f>
        <v>1731</v>
      </c>
      <c r="E335" s="4" t="s">
        <v>66</v>
      </c>
      <c r="F335" s="4" t="s">
        <v>1596</v>
      </c>
      <c r="G335" s="4" t="s">
        <v>547</v>
      </c>
      <c r="I335" s="135">
        <v>15000</v>
      </c>
      <c r="J335" s="14">
        <f t="shared" si="17"/>
        <v>263080.2799999998</v>
      </c>
    </row>
    <row r="336" spans="3:10" x14ac:dyDescent="0.3">
      <c r="C336" s="149">
        <v>44167</v>
      </c>
      <c r="D336" s="11">
        <f>MAX(D$1:D335)+1</f>
        <v>1732</v>
      </c>
      <c r="E336" s="4" t="s">
        <v>402</v>
      </c>
      <c r="F336" s="4" t="s">
        <v>1597</v>
      </c>
      <c r="G336" s="4" t="s">
        <v>481</v>
      </c>
      <c r="I336" s="135">
        <v>1000</v>
      </c>
      <c r="J336" s="14">
        <f t="shared" si="17"/>
        <v>262080.2799999998</v>
      </c>
    </row>
    <row r="337" spans="3:10" x14ac:dyDescent="0.3">
      <c r="C337" s="149">
        <v>44169</v>
      </c>
      <c r="D337" s="11">
        <f>MAX(D$1:D336)+1</f>
        <v>1733</v>
      </c>
      <c r="E337" s="4" t="s">
        <v>26</v>
      </c>
      <c r="F337" s="4" t="s">
        <v>1598</v>
      </c>
      <c r="G337" t="s">
        <v>483</v>
      </c>
      <c r="I337" s="135">
        <v>5000</v>
      </c>
      <c r="J337" s="14">
        <f t="shared" si="17"/>
        <v>257080.2799999998</v>
      </c>
    </row>
    <row r="338" spans="3:10" x14ac:dyDescent="0.3">
      <c r="C338" s="149">
        <v>44169</v>
      </c>
      <c r="D338" s="11">
        <f>MAX(D$1:D337)+1</f>
        <v>1734</v>
      </c>
      <c r="E338" s="4" t="s">
        <v>26</v>
      </c>
      <c r="F338" s="4" t="s">
        <v>1599</v>
      </c>
      <c r="G338" s="4" t="s">
        <v>591</v>
      </c>
      <c r="I338" s="135">
        <v>10000</v>
      </c>
      <c r="J338" s="14">
        <f t="shared" si="17"/>
        <v>247080.2799999998</v>
      </c>
    </row>
    <row r="339" spans="3:10" x14ac:dyDescent="0.3">
      <c r="C339" s="149">
        <v>44169</v>
      </c>
      <c r="D339" s="11">
        <f>MAX(D$1:D338)+1</f>
        <v>1735</v>
      </c>
      <c r="E339" s="4" t="s">
        <v>66</v>
      </c>
      <c r="F339" s="4" t="s">
        <v>1600</v>
      </c>
      <c r="G339" t="s">
        <v>875</v>
      </c>
      <c r="I339" s="135">
        <v>30000</v>
      </c>
      <c r="J339" s="14">
        <f t="shared" si="17"/>
        <v>217080.2799999998</v>
      </c>
    </row>
    <row r="340" spans="3:10" x14ac:dyDescent="0.3">
      <c r="C340" s="149">
        <v>44172</v>
      </c>
      <c r="E340" s="4" t="s">
        <v>521</v>
      </c>
      <c r="F340" s="4" t="s">
        <v>1601</v>
      </c>
      <c r="G340"/>
      <c r="H340" s="136">
        <v>2000000</v>
      </c>
      <c r="I340" s="135"/>
      <c r="J340" s="14">
        <f t="shared" si="17"/>
        <v>2217080.2799999998</v>
      </c>
    </row>
    <row r="341" spans="3:10" x14ac:dyDescent="0.3">
      <c r="C341" s="149">
        <v>44172</v>
      </c>
      <c r="D341" s="11">
        <f>MAX(D$1:D339)+1</f>
        <v>1736</v>
      </c>
      <c r="E341" s="4" t="s">
        <v>521</v>
      </c>
      <c r="F341" s="4" t="s">
        <v>1602</v>
      </c>
      <c r="G341" s="4" t="s">
        <v>497</v>
      </c>
      <c r="I341" s="135">
        <v>335000</v>
      </c>
      <c r="J341" s="14">
        <f t="shared" si="17"/>
        <v>1882080.2799999998</v>
      </c>
    </row>
    <row r="342" spans="3:10" x14ac:dyDescent="0.3">
      <c r="C342" s="149">
        <v>44172</v>
      </c>
      <c r="D342" s="11">
        <f>MAX(D$1:D341)+1</f>
        <v>1737</v>
      </c>
      <c r="E342" s="4" t="s">
        <v>29</v>
      </c>
      <c r="F342" s="4" t="s">
        <v>1606</v>
      </c>
      <c r="G342" t="s">
        <v>811</v>
      </c>
      <c r="I342" s="135">
        <v>180000</v>
      </c>
      <c r="J342" s="14">
        <f t="shared" si="17"/>
        <v>1702080.2799999998</v>
      </c>
    </row>
    <row r="343" spans="3:10" x14ac:dyDescent="0.3">
      <c r="C343" s="149">
        <v>44172</v>
      </c>
      <c r="D343" s="11">
        <f>MAX(D$1:D342)+1</f>
        <v>1738</v>
      </c>
      <c r="E343" s="4" t="s">
        <v>1427</v>
      </c>
      <c r="F343" s="4" t="s">
        <v>1603</v>
      </c>
      <c r="G343" s="4" t="s">
        <v>475</v>
      </c>
      <c r="I343" s="135">
        <v>29500</v>
      </c>
      <c r="J343" s="14">
        <f t="shared" si="17"/>
        <v>1672580.2799999998</v>
      </c>
    </row>
    <row r="344" spans="3:10" x14ac:dyDescent="0.3">
      <c r="C344" s="149">
        <v>44172</v>
      </c>
      <c r="D344" s="11">
        <f>MAX(D$1:D343)+1</f>
        <v>1739</v>
      </c>
      <c r="E344" s="4" t="s">
        <v>26</v>
      </c>
      <c r="F344" s="4" t="s">
        <v>1604</v>
      </c>
      <c r="G344" s="4" t="s">
        <v>475</v>
      </c>
      <c r="I344" s="135">
        <v>30000</v>
      </c>
      <c r="J344" s="14">
        <f t="shared" si="17"/>
        <v>1642580.2799999998</v>
      </c>
    </row>
    <row r="345" spans="3:10" x14ac:dyDescent="0.3">
      <c r="C345" s="149">
        <v>44172</v>
      </c>
      <c r="D345" s="11">
        <f>MAX(D$1:D344)+1</f>
        <v>1740</v>
      </c>
      <c r="E345" s="4" t="s">
        <v>26</v>
      </c>
      <c r="F345" s="4" t="s">
        <v>1605</v>
      </c>
      <c r="G345" s="4" t="s">
        <v>466</v>
      </c>
      <c r="I345" s="135">
        <v>76300</v>
      </c>
      <c r="J345" s="14">
        <f t="shared" si="17"/>
        <v>1566280.2799999998</v>
      </c>
    </row>
    <row r="346" spans="3:10" x14ac:dyDescent="0.3">
      <c r="C346" s="149">
        <v>44174</v>
      </c>
      <c r="D346" s="11">
        <f>MAX(D$1:D345)+1</f>
        <v>1741</v>
      </c>
      <c r="E346" s="4" t="s">
        <v>1258</v>
      </c>
      <c r="F346" s="4" t="s">
        <v>1607</v>
      </c>
      <c r="G346" s="4" t="s">
        <v>481</v>
      </c>
      <c r="I346" s="135">
        <v>4000</v>
      </c>
      <c r="J346" s="14">
        <f t="shared" si="17"/>
        <v>1562280.2799999998</v>
      </c>
    </row>
    <row r="347" spans="3:10" x14ac:dyDescent="0.3">
      <c r="C347" s="149">
        <v>44175</v>
      </c>
      <c r="D347" s="11">
        <f>MAX(D$1:D346)+1</f>
        <v>1742</v>
      </c>
      <c r="E347" s="4" t="s">
        <v>402</v>
      </c>
      <c r="F347" s="4" t="s">
        <v>1608</v>
      </c>
      <c r="G347" s="4" t="s">
        <v>481</v>
      </c>
      <c r="I347" s="135">
        <v>25000</v>
      </c>
      <c r="J347" s="14">
        <f t="shared" si="17"/>
        <v>1537280.2799999998</v>
      </c>
    </row>
    <row r="348" spans="3:10" x14ac:dyDescent="0.3">
      <c r="C348" s="149">
        <v>44175</v>
      </c>
      <c r="D348" s="11">
        <f>MAX(D$1:D347)+1</f>
        <v>1743</v>
      </c>
      <c r="E348" s="4" t="s">
        <v>402</v>
      </c>
      <c r="F348" s="4" t="s">
        <v>1617</v>
      </c>
      <c r="G348" s="4" t="s">
        <v>481</v>
      </c>
      <c r="I348" s="135">
        <v>15000</v>
      </c>
      <c r="J348" s="14">
        <f t="shared" si="17"/>
        <v>1522280.2799999998</v>
      </c>
    </row>
    <row r="349" spans="3:10" x14ac:dyDescent="0.3">
      <c r="C349" s="149">
        <v>44175</v>
      </c>
      <c r="D349" s="11">
        <f>MAX(D$1:D348)+1</f>
        <v>1744</v>
      </c>
      <c r="E349" s="4" t="s">
        <v>1427</v>
      </c>
      <c r="F349" s="4" t="s">
        <v>1609</v>
      </c>
      <c r="G349" s="4" t="s">
        <v>475</v>
      </c>
      <c r="I349" s="135">
        <v>14000</v>
      </c>
      <c r="J349" s="14">
        <f t="shared" si="17"/>
        <v>1508280.2799999998</v>
      </c>
    </row>
    <row r="350" spans="3:10" x14ac:dyDescent="0.3">
      <c r="C350" s="149">
        <v>44175</v>
      </c>
      <c r="D350" s="11">
        <f>MAX(D$1:D349)+1</f>
        <v>1745</v>
      </c>
      <c r="E350" s="4" t="s">
        <v>386</v>
      </c>
      <c r="F350" s="4" t="s">
        <v>1610</v>
      </c>
      <c r="G350" s="4" t="s">
        <v>1611</v>
      </c>
      <c r="I350" s="135">
        <v>4000</v>
      </c>
      <c r="J350" s="14">
        <f t="shared" si="17"/>
        <v>1504280.2799999998</v>
      </c>
    </row>
    <row r="351" spans="3:10" x14ac:dyDescent="0.3">
      <c r="C351" s="149">
        <v>44176</v>
      </c>
      <c r="D351" s="11">
        <f>MAX(D$1:D350)+1</f>
        <v>1746</v>
      </c>
      <c r="E351" s="4" t="s">
        <v>1258</v>
      </c>
      <c r="F351" s="4" t="s">
        <v>1612</v>
      </c>
      <c r="G351" s="4" t="s">
        <v>481</v>
      </c>
      <c r="I351" s="135">
        <v>2000</v>
      </c>
      <c r="J351" s="14">
        <f t="shared" si="17"/>
        <v>1502280.2799999998</v>
      </c>
    </row>
    <row r="352" spans="3:10" x14ac:dyDescent="0.3">
      <c r="C352" s="149">
        <v>44176</v>
      </c>
      <c r="D352" s="11">
        <f>MAX(D$1:D351)+1</f>
        <v>1747</v>
      </c>
      <c r="E352" s="4" t="s">
        <v>386</v>
      </c>
      <c r="F352" s="4" t="s">
        <v>1613</v>
      </c>
      <c r="G352" s="4" t="s">
        <v>466</v>
      </c>
      <c r="I352" s="135">
        <v>20000</v>
      </c>
      <c r="J352" s="14">
        <f t="shared" si="17"/>
        <v>1482280.2799999998</v>
      </c>
    </row>
    <row r="353" spans="3:10" x14ac:dyDescent="0.3">
      <c r="C353" s="149">
        <v>44176</v>
      </c>
      <c r="D353" s="11">
        <f>MAX(D$1:D352)+1</f>
        <v>1748</v>
      </c>
      <c r="E353" s="4" t="s">
        <v>386</v>
      </c>
      <c r="F353" s="4" t="s">
        <v>1614</v>
      </c>
      <c r="G353" t="s">
        <v>883</v>
      </c>
      <c r="I353" s="135">
        <v>40000</v>
      </c>
      <c r="J353" s="14">
        <f t="shared" ref="J353:J369" si="18">J352-I353+H353</f>
        <v>1442280.2799999998</v>
      </c>
    </row>
    <row r="354" spans="3:10" x14ac:dyDescent="0.3">
      <c r="C354" s="149">
        <v>44176</v>
      </c>
      <c r="D354" s="11">
        <f>MAX(D$1:D353)+1</f>
        <v>1749</v>
      </c>
      <c r="E354" s="4" t="s">
        <v>1378</v>
      </c>
      <c r="F354" s="4" t="s">
        <v>1615</v>
      </c>
      <c r="G354" s="4" t="s">
        <v>529</v>
      </c>
      <c r="I354" s="135">
        <v>80000</v>
      </c>
      <c r="J354" s="14">
        <f t="shared" si="18"/>
        <v>1362280.2799999998</v>
      </c>
    </row>
    <row r="355" spans="3:10" x14ac:dyDescent="0.3">
      <c r="C355" s="149">
        <v>44176</v>
      </c>
      <c r="D355" s="11">
        <f>MAX(D$1:D354)+1</f>
        <v>1750</v>
      </c>
      <c r="E355" s="4" t="s">
        <v>402</v>
      </c>
      <c r="F355" s="4" t="s">
        <v>1616</v>
      </c>
      <c r="G355" s="4" t="s">
        <v>481</v>
      </c>
      <c r="I355" s="135">
        <v>24827</v>
      </c>
      <c r="J355" s="14">
        <f t="shared" si="18"/>
        <v>1337453.2799999998</v>
      </c>
    </row>
    <row r="356" spans="3:10" x14ac:dyDescent="0.3">
      <c r="C356" s="149">
        <v>44179</v>
      </c>
      <c r="D356" s="11">
        <f>MAX(D$1:D355)+1</f>
        <v>1751</v>
      </c>
      <c r="E356" s="4" t="s">
        <v>538</v>
      </c>
      <c r="F356" s="4" t="s">
        <v>1618</v>
      </c>
      <c r="G356" t="s">
        <v>726</v>
      </c>
      <c r="I356" s="135">
        <v>8840</v>
      </c>
      <c r="J356" s="14">
        <f t="shared" si="18"/>
        <v>1328613.2799999998</v>
      </c>
    </row>
    <row r="357" spans="3:10" x14ac:dyDescent="0.3">
      <c r="C357" s="149">
        <v>44179</v>
      </c>
      <c r="D357" s="11">
        <f>MAX(D$1:D356)+1</f>
        <v>1752</v>
      </c>
      <c r="E357" s="4" t="s">
        <v>538</v>
      </c>
      <c r="F357" s="4" t="s">
        <v>1619</v>
      </c>
      <c r="G357" s="4" t="s">
        <v>475</v>
      </c>
      <c r="I357" s="135">
        <v>19500</v>
      </c>
      <c r="J357" s="14">
        <f t="shared" si="18"/>
        <v>1309113.2799999998</v>
      </c>
    </row>
    <row r="358" spans="3:10" x14ac:dyDescent="0.3">
      <c r="C358" s="149">
        <v>44180</v>
      </c>
      <c r="D358" s="11">
        <f>MAX(D$1:D357)+1</f>
        <v>1753</v>
      </c>
      <c r="E358" s="4" t="s">
        <v>386</v>
      </c>
      <c r="F358" s="4" t="s">
        <v>1620</v>
      </c>
      <c r="G358" s="4" t="s">
        <v>876</v>
      </c>
      <c r="I358" s="135">
        <v>29800</v>
      </c>
      <c r="J358" s="14">
        <f t="shared" si="18"/>
        <v>1279313.2799999998</v>
      </c>
    </row>
    <row r="359" spans="3:10" x14ac:dyDescent="0.3">
      <c r="C359" s="149">
        <v>44181</v>
      </c>
      <c r="D359" s="11">
        <f>MAX(D$1:D358)+1</f>
        <v>1754</v>
      </c>
      <c r="E359" s="4" t="s">
        <v>386</v>
      </c>
      <c r="F359" s="4" t="s">
        <v>1621</v>
      </c>
      <c r="G359" s="4" t="s">
        <v>475</v>
      </c>
      <c r="I359" s="135">
        <v>22000</v>
      </c>
      <c r="J359" s="14">
        <f t="shared" si="18"/>
        <v>1257313.2799999998</v>
      </c>
    </row>
    <row r="360" spans="3:10" x14ac:dyDescent="0.3">
      <c r="C360" s="149">
        <v>44181</v>
      </c>
      <c r="D360" s="11">
        <f>MAX(D$1:D359)+1</f>
        <v>1755</v>
      </c>
      <c r="E360" s="4" t="s">
        <v>402</v>
      </c>
      <c r="F360" s="4" t="s">
        <v>1622</v>
      </c>
      <c r="G360" s="4" t="s">
        <v>481</v>
      </c>
      <c r="I360" s="135">
        <v>3000</v>
      </c>
      <c r="J360" s="14">
        <f t="shared" si="18"/>
        <v>1254313.2799999998</v>
      </c>
    </row>
    <row r="361" spans="3:10" x14ac:dyDescent="0.3">
      <c r="C361" s="149">
        <v>44182</v>
      </c>
      <c r="D361" s="11">
        <f>MAX(D$1:D360)+1</f>
        <v>1756</v>
      </c>
      <c r="E361" s="4" t="s">
        <v>386</v>
      </c>
      <c r="F361" s="4" t="s">
        <v>1623</v>
      </c>
      <c r="G361" s="4" t="s">
        <v>611</v>
      </c>
      <c r="I361" s="135">
        <v>25000</v>
      </c>
      <c r="J361" s="14">
        <f t="shared" si="18"/>
        <v>1229313.2799999998</v>
      </c>
    </row>
    <row r="362" spans="3:10" x14ac:dyDescent="0.3">
      <c r="C362" s="149">
        <v>44183</v>
      </c>
      <c r="D362" s="11">
        <f>MAX(D$1:D361)+1</f>
        <v>1757</v>
      </c>
      <c r="E362" s="4" t="s">
        <v>66</v>
      </c>
      <c r="F362" s="4" t="s">
        <v>1624</v>
      </c>
      <c r="G362" s="4" t="s">
        <v>547</v>
      </c>
      <c r="I362" s="135">
        <v>15000</v>
      </c>
      <c r="J362" s="14">
        <f t="shared" si="18"/>
        <v>1214313.2799999998</v>
      </c>
    </row>
    <row r="363" spans="3:10" x14ac:dyDescent="0.3">
      <c r="C363" s="149">
        <v>44183</v>
      </c>
      <c r="D363" s="11">
        <f>MAX(D$1:D362)+1</f>
        <v>1758</v>
      </c>
      <c r="E363" s="4" t="s">
        <v>29</v>
      </c>
      <c r="F363" s="4" t="s">
        <v>1420</v>
      </c>
      <c r="G363" s="4" t="s">
        <v>854</v>
      </c>
      <c r="I363" s="135">
        <v>50000</v>
      </c>
      <c r="J363" s="14">
        <f t="shared" si="18"/>
        <v>1164313.2799999998</v>
      </c>
    </row>
    <row r="364" spans="3:10" x14ac:dyDescent="0.3">
      <c r="C364" s="149">
        <v>44186</v>
      </c>
      <c r="D364" s="11">
        <f>MAX(D$1:D363)+1</f>
        <v>1759</v>
      </c>
      <c r="E364" s="4" t="s">
        <v>386</v>
      </c>
      <c r="F364" s="4" t="s">
        <v>1629</v>
      </c>
      <c r="G364" s="4" t="s">
        <v>481</v>
      </c>
      <c r="I364" s="135">
        <v>50000</v>
      </c>
      <c r="J364" s="14">
        <f t="shared" si="18"/>
        <v>1114313.2799999998</v>
      </c>
    </row>
    <row r="365" spans="3:10" x14ac:dyDescent="0.3">
      <c r="C365" s="149">
        <v>44186</v>
      </c>
      <c r="D365" s="11">
        <f>MAX(D$1:D364)+1</f>
        <v>1760</v>
      </c>
      <c r="E365" s="4" t="s">
        <v>386</v>
      </c>
      <c r="F365" s="4" t="s">
        <v>1626</v>
      </c>
      <c r="G365" s="4" t="s">
        <v>466</v>
      </c>
      <c r="I365" s="135">
        <v>30000</v>
      </c>
      <c r="J365" s="14">
        <f t="shared" si="18"/>
        <v>1084313.2799999998</v>
      </c>
    </row>
    <row r="366" spans="3:10" x14ac:dyDescent="0.3">
      <c r="C366" s="149">
        <v>44186</v>
      </c>
      <c r="D366" s="11">
        <f>MAX(D$1:D365)+1</f>
        <v>1761</v>
      </c>
      <c r="E366" s="4" t="s">
        <v>386</v>
      </c>
      <c r="F366" s="4" t="s">
        <v>1627</v>
      </c>
      <c r="G366" s="4" t="s">
        <v>481</v>
      </c>
      <c r="I366" s="135">
        <v>5000</v>
      </c>
      <c r="J366" s="14">
        <f t="shared" si="18"/>
        <v>1079313.2799999998</v>
      </c>
    </row>
    <row r="367" spans="3:10" x14ac:dyDescent="0.3">
      <c r="C367" s="149">
        <v>44188</v>
      </c>
      <c r="D367" s="11">
        <f>MAX(D$1:D366)+1</f>
        <v>1762</v>
      </c>
      <c r="E367" s="4" t="s">
        <v>1378</v>
      </c>
      <c r="F367" s="4" t="s">
        <v>1625</v>
      </c>
      <c r="G367" t="s">
        <v>726</v>
      </c>
      <c r="I367" s="135">
        <v>7420</v>
      </c>
      <c r="J367" s="14">
        <f t="shared" si="18"/>
        <v>1071893.2799999998</v>
      </c>
    </row>
    <row r="368" spans="3:10" x14ac:dyDescent="0.3">
      <c r="C368" s="149">
        <v>44188</v>
      </c>
      <c r="D368" s="11">
        <f>MAX(D$1:D367)+1</f>
        <v>1763</v>
      </c>
      <c r="E368" s="4" t="s">
        <v>386</v>
      </c>
      <c r="F368" s="4" t="s">
        <v>1628</v>
      </c>
      <c r="G368" s="4" t="s">
        <v>475</v>
      </c>
      <c r="I368" s="135">
        <v>12000</v>
      </c>
      <c r="J368" s="14">
        <f t="shared" si="18"/>
        <v>1059893.2799999998</v>
      </c>
    </row>
    <row r="369" spans="3:10" x14ac:dyDescent="0.3">
      <c r="C369" s="149">
        <v>44188</v>
      </c>
      <c r="D369" s="11">
        <f>MAX(D$1:D368)+1</f>
        <v>1764</v>
      </c>
      <c r="E369" s="4" t="s">
        <v>1258</v>
      </c>
      <c r="F369" s="4" t="s">
        <v>1595</v>
      </c>
      <c r="G369" s="4" t="s">
        <v>517</v>
      </c>
      <c r="I369" s="135">
        <v>310000</v>
      </c>
      <c r="J369" s="14">
        <f t="shared" si="18"/>
        <v>749893.2799999998</v>
      </c>
    </row>
    <row r="370" spans="3:10" x14ac:dyDescent="0.3">
      <c r="J370" s="14"/>
    </row>
    <row r="371" spans="3:10" x14ac:dyDescent="0.3">
      <c r="J371" s="14"/>
    </row>
    <row r="372" spans="3:10" x14ac:dyDescent="0.3">
      <c r="J372" s="14"/>
    </row>
    <row r="373" spans="3:10" x14ac:dyDescent="0.3">
      <c r="J373" s="14"/>
    </row>
    <row r="374" spans="3:10" x14ac:dyDescent="0.3">
      <c r="J374" s="14"/>
    </row>
    <row r="375" spans="3:10" x14ac:dyDescent="0.3">
      <c r="J375" s="14"/>
    </row>
    <row r="376" spans="3:10" x14ac:dyDescent="0.3">
      <c r="J376" s="14"/>
    </row>
    <row r="377" spans="3:10" x14ac:dyDescent="0.3">
      <c r="J377" s="14"/>
    </row>
    <row r="378" spans="3:10" x14ac:dyDescent="0.3">
      <c r="J378" s="14"/>
    </row>
    <row r="379" spans="3:10" x14ac:dyDescent="0.3">
      <c r="J379" s="14"/>
    </row>
    <row r="380" spans="3:10" x14ac:dyDescent="0.3">
      <c r="J380" s="14"/>
    </row>
    <row r="381" spans="3:10" x14ac:dyDescent="0.3">
      <c r="J381" s="14"/>
    </row>
    <row r="382" spans="3:10" x14ac:dyDescent="0.3">
      <c r="J382" s="14"/>
    </row>
    <row r="383" spans="3:10" x14ac:dyDescent="0.3">
      <c r="J383" s="14"/>
    </row>
    <row r="384" spans="3:10" x14ac:dyDescent="0.3">
      <c r="J384" s="14"/>
    </row>
    <row r="385" spans="10:10" x14ac:dyDescent="0.3">
      <c r="J385" s="14"/>
    </row>
    <row r="386" spans="10:10" x14ac:dyDescent="0.3">
      <c r="J386" s="14"/>
    </row>
    <row r="387" spans="10:10" x14ac:dyDescent="0.3">
      <c r="J387" s="14"/>
    </row>
    <row r="388" spans="10:10" x14ac:dyDescent="0.3">
      <c r="J388" s="14"/>
    </row>
    <row r="389" spans="10:10" x14ac:dyDescent="0.3">
      <c r="J389" s="14"/>
    </row>
    <row r="390" spans="10:10" x14ac:dyDescent="0.3">
      <c r="J390" s="14"/>
    </row>
    <row r="391" spans="10:10" x14ac:dyDescent="0.3">
      <c r="J391" s="14"/>
    </row>
    <row r="392" spans="10:10" x14ac:dyDescent="0.3">
      <c r="J392" s="14"/>
    </row>
    <row r="393" spans="10:10" x14ac:dyDescent="0.3">
      <c r="J393" s="14"/>
    </row>
    <row r="394" spans="10:10" x14ac:dyDescent="0.3">
      <c r="J394" s="14"/>
    </row>
    <row r="395" spans="10:10" x14ac:dyDescent="0.3">
      <c r="J395" s="14"/>
    </row>
    <row r="396" spans="10:10" x14ac:dyDescent="0.3">
      <c r="J396" s="14"/>
    </row>
    <row r="397" spans="10:10" x14ac:dyDescent="0.3">
      <c r="J397" s="14"/>
    </row>
    <row r="398" spans="10:10" x14ac:dyDescent="0.3">
      <c r="J398" s="14"/>
    </row>
    <row r="399" spans="10:10" x14ac:dyDescent="0.3">
      <c r="J399" s="14"/>
    </row>
    <row r="400" spans="10:10" x14ac:dyDescent="0.3">
      <c r="J400" s="14"/>
    </row>
    <row r="401" spans="10:10" x14ac:dyDescent="0.3">
      <c r="J401" s="14"/>
    </row>
    <row r="402" spans="10:10" x14ac:dyDescent="0.3">
      <c r="J402" s="14"/>
    </row>
    <row r="403" spans="10:10" x14ac:dyDescent="0.3">
      <c r="J403" s="14"/>
    </row>
    <row r="404" spans="10:10" x14ac:dyDescent="0.3">
      <c r="J404" s="14"/>
    </row>
    <row r="405" spans="10:10" x14ac:dyDescent="0.3">
      <c r="J405" s="14"/>
    </row>
    <row r="406" spans="10:10" x14ac:dyDescent="0.3">
      <c r="J406" s="14"/>
    </row>
    <row r="407" spans="10:10" x14ac:dyDescent="0.3">
      <c r="J407" s="14"/>
    </row>
    <row r="408" spans="10:10" x14ac:dyDescent="0.3">
      <c r="J408" s="14"/>
    </row>
    <row r="409" spans="10:10" x14ac:dyDescent="0.3">
      <c r="J409" s="14"/>
    </row>
    <row r="410" spans="10:10" x14ac:dyDescent="0.3">
      <c r="J410" s="14"/>
    </row>
    <row r="411" spans="10:10" x14ac:dyDescent="0.3">
      <c r="J411" s="14"/>
    </row>
    <row r="412" spans="10:10" x14ac:dyDescent="0.3">
      <c r="J412" s="14"/>
    </row>
    <row r="413" spans="10:10" x14ac:dyDescent="0.3">
      <c r="J413" s="14"/>
    </row>
    <row r="414" spans="10:10" x14ac:dyDescent="0.3">
      <c r="J414" s="14"/>
    </row>
    <row r="415" spans="10:10" x14ac:dyDescent="0.3">
      <c r="J415" s="14"/>
    </row>
    <row r="416" spans="10:10" x14ac:dyDescent="0.3">
      <c r="J416" s="14"/>
    </row>
    <row r="417" spans="10:10" x14ac:dyDescent="0.3">
      <c r="J417" s="14"/>
    </row>
    <row r="418" spans="10:10" x14ac:dyDescent="0.3">
      <c r="J418" s="14"/>
    </row>
    <row r="419" spans="10:10" x14ac:dyDescent="0.3">
      <c r="J419" s="14"/>
    </row>
    <row r="420" spans="10:10" x14ac:dyDescent="0.3">
      <c r="J420" s="14"/>
    </row>
    <row r="421" spans="10:10" x14ac:dyDescent="0.3">
      <c r="J421" s="14"/>
    </row>
    <row r="422" spans="10:10" x14ac:dyDescent="0.3">
      <c r="J422" s="14"/>
    </row>
    <row r="423" spans="10:10" x14ac:dyDescent="0.3">
      <c r="J423" s="14"/>
    </row>
    <row r="424" spans="10:10" x14ac:dyDescent="0.3">
      <c r="J424" s="14"/>
    </row>
    <row r="425" spans="10:10" x14ac:dyDescent="0.3">
      <c r="J425" s="14"/>
    </row>
    <row r="426" spans="10:10" x14ac:dyDescent="0.3">
      <c r="J426" s="14"/>
    </row>
    <row r="427" spans="10:10" x14ac:dyDescent="0.3">
      <c r="J427" s="14"/>
    </row>
    <row r="428" spans="10:10" x14ac:dyDescent="0.3">
      <c r="J428" s="14"/>
    </row>
    <row r="429" spans="10:10" x14ac:dyDescent="0.3">
      <c r="J429" s="14"/>
    </row>
    <row r="430" spans="10:10" x14ac:dyDescent="0.3">
      <c r="J430" s="14"/>
    </row>
    <row r="431" spans="10:10" x14ac:dyDescent="0.3">
      <c r="J431" s="14"/>
    </row>
    <row r="432" spans="10:10" x14ac:dyDescent="0.3">
      <c r="J432" s="14"/>
    </row>
    <row r="433" spans="10:10" x14ac:dyDescent="0.3">
      <c r="J433" s="14"/>
    </row>
    <row r="434" spans="10:10" x14ac:dyDescent="0.3">
      <c r="J434" s="14"/>
    </row>
    <row r="435" spans="10:10" x14ac:dyDescent="0.3">
      <c r="J435" s="14"/>
    </row>
    <row r="436" spans="10:10" x14ac:dyDescent="0.3">
      <c r="J436" s="14"/>
    </row>
    <row r="437" spans="10:10" x14ac:dyDescent="0.3">
      <c r="J437" s="14"/>
    </row>
    <row r="438" spans="10:10" x14ac:dyDescent="0.3">
      <c r="J438" s="14"/>
    </row>
    <row r="439" spans="10:10" x14ac:dyDescent="0.3">
      <c r="J439" s="14"/>
    </row>
    <row r="440" spans="10:10" x14ac:dyDescent="0.3">
      <c r="J440" s="14"/>
    </row>
    <row r="441" spans="10:10" x14ac:dyDescent="0.3">
      <c r="J441" s="14"/>
    </row>
    <row r="442" spans="10:10" x14ac:dyDescent="0.3">
      <c r="J442" s="14"/>
    </row>
    <row r="443" spans="10:10" x14ac:dyDescent="0.3">
      <c r="J443" s="14"/>
    </row>
    <row r="444" spans="10:10" x14ac:dyDescent="0.3">
      <c r="J444" s="14"/>
    </row>
    <row r="445" spans="10:10" x14ac:dyDescent="0.3">
      <c r="J445" s="14"/>
    </row>
    <row r="446" spans="10:10" x14ac:dyDescent="0.3">
      <c r="J446" s="14"/>
    </row>
    <row r="447" spans="10:10" x14ac:dyDescent="0.3">
      <c r="J447" s="14"/>
    </row>
    <row r="448" spans="10:10" x14ac:dyDescent="0.3">
      <c r="J448" s="14"/>
    </row>
    <row r="449" spans="10:10" x14ac:dyDescent="0.3">
      <c r="J449" s="14"/>
    </row>
    <row r="450" spans="10:10" x14ac:dyDescent="0.3">
      <c r="J450" s="14"/>
    </row>
    <row r="451" spans="10:10" x14ac:dyDescent="0.3">
      <c r="J451" s="14"/>
    </row>
    <row r="452" spans="10:10" x14ac:dyDescent="0.3">
      <c r="J452" s="14"/>
    </row>
    <row r="453" spans="10:10" x14ac:dyDescent="0.3">
      <c r="J453" s="14"/>
    </row>
    <row r="454" spans="10:10" x14ac:dyDescent="0.3">
      <c r="J454" s="14"/>
    </row>
    <row r="455" spans="10:10" x14ac:dyDescent="0.3">
      <c r="J455" s="14"/>
    </row>
    <row r="456" spans="10:10" x14ac:dyDescent="0.3">
      <c r="J456" s="14"/>
    </row>
    <row r="457" spans="10:10" x14ac:dyDescent="0.3">
      <c r="J457" s="14"/>
    </row>
    <row r="458" spans="10:10" x14ac:dyDescent="0.3">
      <c r="J458" s="14"/>
    </row>
    <row r="459" spans="10:10" x14ac:dyDescent="0.3">
      <c r="J459" s="14"/>
    </row>
    <row r="460" spans="10:10" x14ac:dyDescent="0.3">
      <c r="J460" s="14"/>
    </row>
    <row r="461" spans="10:10" x14ac:dyDescent="0.3">
      <c r="J461" s="14"/>
    </row>
    <row r="462" spans="10:10" x14ac:dyDescent="0.3">
      <c r="J462" s="14"/>
    </row>
    <row r="463" spans="10:10" x14ac:dyDescent="0.3">
      <c r="J463" s="14"/>
    </row>
    <row r="464" spans="10:10" x14ac:dyDescent="0.3">
      <c r="J464" s="14"/>
    </row>
    <row r="465" spans="10:10" x14ac:dyDescent="0.3">
      <c r="J465" s="14"/>
    </row>
    <row r="466" spans="10:10" x14ac:dyDescent="0.3">
      <c r="J466" s="14"/>
    </row>
    <row r="467" spans="10:10" x14ac:dyDescent="0.3">
      <c r="J467" s="14"/>
    </row>
    <row r="468" spans="10:10" x14ac:dyDescent="0.3">
      <c r="J468" s="14"/>
    </row>
    <row r="469" spans="10:10" x14ac:dyDescent="0.3">
      <c r="J469" s="14"/>
    </row>
    <row r="470" spans="10:10" x14ac:dyDescent="0.3">
      <c r="J470" s="14"/>
    </row>
    <row r="471" spans="10:10" x14ac:dyDescent="0.3">
      <c r="J471" s="14"/>
    </row>
    <row r="472" spans="10:10" x14ac:dyDescent="0.3">
      <c r="J472" s="14"/>
    </row>
    <row r="473" spans="10:10" x14ac:dyDescent="0.3">
      <c r="J473" s="14"/>
    </row>
    <row r="474" spans="10:10" x14ac:dyDescent="0.3">
      <c r="J474" s="14"/>
    </row>
    <row r="475" spans="10:10" x14ac:dyDescent="0.3">
      <c r="J475" s="14"/>
    </row>
    <row r="476" spans="10:10" x14ac:dyDescent="0.3">
      <c r="J476" s="14"/>
    </row>
    <row r="477" spans="10:10" x14ac:dyDescent="0.3">
      <c r="J477" s="14"/>
    </row>
    <row r="478" spans="10:10" x14ac:dyDescent="0.3">
      <c r="J478" s="14"/>
    </row>
    <row r="479" spans="10:10" x14ac:dyDescent="0.3">
      <c r="J479" s="14"/>
    </row>
    <row r="480" spans="10:10" x14ac:dyDescent="0.3">
      <c r="J480" s="14"/>
    </row>
    <row r="481" spans="10:10" x14ac:dyDescent="0.3">
      <c r="J481" s="14"/>
    </row>
    <row r="482" spans="10:10" x14ac:dyDescent="0.3">
      <c r="J482" s="14"/>
    </row>
    <row r="483" spans="10:10" x14ac:dyDescent="0.3">
      <c r="J483" s="14"/>
    </row>
    <row r="484" spans="10:10" x14ac:dyDescent="0.3">
      <c r="J484" s="14"/>
    </row>
    <row r="485" spans="10:10" x14ac:dyDescent="0.3">
      <c r="J485" s="14"/>
    </row>
    <row r="486" spans="10:10" x14ac:dyDescent="0.3">
      <c r="J486" s="14"/>
    </row>
    <row r="487" spans="10:10" x14ac:dyDescent="0.3">
      <c r="J487" s="14"/>
    </row>
    <row r="488" spans="10:10" x14ac:dyDescent="0.3">
      <c r="J488" s="14"/>
    </row>
    <row r="489" spans="10:10" x14ac:dyDescent="0.3">
      <c r="J489" s="14"/>
    </row>
    <row r="490" spans="10:10" x14ac:dyDescent="0.3">
      <c r="J490" s="14"/>
    </row>
    <row r="491" spans="10:10" x14ac:dyDescent="0.3">
      <c r="J491" s="14"/>
    </row>
    <row r="492" spans="10:10" x14ac:dyDescent="0.3">
      <c r="J492" s="14"/>
    </row>
    <row r="493" spans="10:10" x14ac:dyDescent="0.3">
      <c r="J493" s="14"/>
    </row>
    <row r="494" spans="10:10" x14ac:dyDescent="0.3">
      <c r="J494" s="14"/>
    </row>
    <row r="495" spans="10:10" x14ac:dyDescent="0.3">
      <c r="J495" s="14"/>
    </row>
    <row r="496" spans="10:10" x14ac:dyDescent="0.3">
      <c r="J496" s="14"/>
    </row>
    <row r="497" spans="10:10" x14ac:dyDescent="0.3">
      <c r="J497" s="14"/>
    </row>
    <row r="498" spans="10:10" x14ac:dyDescent="0.3">
      <c r="J498" s="14"/>
    </row>
    <row r="499" spans="10:10" x14ac:dyDescent="0.3">
      <c r="J499" s="14"/>
    </row>
    <row r="500" spans="10:10" x14ac:dyDescent="0.3">
      <c r="J500" s="14"/>
    </row>
    <row r="501" spans="10:10" x14ac:dyDescent="0.3">
      <c r="J501" s="14"/>
    </row>
    <row r="502" spans="10:10" x14ac:dyDescent="0.3">
      <c r="J502" s="14"/>
    </row>
    <row r="503" spans="10:10" x14ac:dyDescent="0.3">
      <c r="J503" s="14"/>
    </row>
    <row r="504" spans="10:10" x14ac:dyDescent="0.3">
      <c r="J504" s="14"/>
    </row>
    <row r="505" spans="10:10" x14ac:dyDescent="0.3">
      <c r="J505" s="14"/>
    </row>
    <row r="506" spans="10:10" x14ac:dyDescent="0.3">
      <c r="J506" s="14"/>
    </row>
    <row r="507" spans="10:10" x14ac:dyDescent="0.3">
      <c r="J507" s="14"/>
    </row>
    <row r="508" spans="10:10" x14ac:dyDescent="0.3">
      <c r="J508" s="14"/>
    </row>
    <row r="509" spans="10:10" x14ac:dyDescent="0.3">
      <c r="J509" s="14"/>
    </row>
    <row r="510" spans="10:10" x14ac:dyDescent="0.3">
      <c r="J510" s="14"/>
    </row>
    <row r="511" spans="10:10" x14ac:dyDescent="0.3">
      <c r="J511" s="14"/>
    </row>
    <row r="512" spans="10:10" x14ac:dyDescent="0.3">
      <c r="J512" s="14"/>
    </row>
    <row r="513" spans="10:10" x14ac:dyDescent="0.3">
      <c r="J513" s="14"/>
    </row>
    <row r="514" spans="10:10" x14ac:dyDescent="0.3">
      <c r="J514" s="14"/>
    </row>
    <row r="515" spans="10:10" x14ac:dyDescent="0.3">
      <c r="J515" s="14"/>
    </row>
    <row r="516" spans="10:10" x14ac:dyDescent="0.3">
      <c r="J516" s="14"/>
    </row>
  </sheetData>
  <autoFilter ref="A1:Q516"/>
  <dataValidations count="9">
    <dataValidation type="list" allowBlank="1" showInputMessage="1" showErrorMessage="1" sqref="G195:G221">
      <formula1>$B$2:$B$226</formula1>
    </dataValidation>
    <dataValidation type="list" allowBlank="1" showInputMessage="1" showErrorMessage="1" sqref="G3:G169">
      <formula1>$B$2:$B$226</formula1>
    </dataValidation>
    <dataValidation type="list" allowBlank="1" showInputMessage="1" showErrorMessage="1" sqref="G233:G234">
      <formula1>$B$2:$B$226</formula1>
    </dataValidation>
    <dataValidation type="list" allowBlank="1" showInputMessage="1" showErrorMessage="1" sqref="G171:G193">
      <formula1>$B$2:$B$226</formula1>
    </dataValidation>
    <dataValidation type="list" allowBlank="1" showInputMessage="1" showErrorMessage="1" sqref="G250">
      <formula1>$B$2:$B$226</formula1>
    </dataValidation>
    <dataValidation type="list" allowBlank="1" showInputMessage="1" showErrorMessage="1" sqref="G259">
      <formula1>$B$2:$B$226</formula1>
    </dataValidation>
    <dataValidation type="list" allowBlank="1" showInputMessage="1" showErrorMessage="1" sqref="G240:G241">
      <formula1>$B$2:$B$226</formula1>
    </dataValidation>
    <dataValidation type="list" allowBlank="1" showInputMessage="1" showErrorMessage="1" sqref="G338">
      <formula1>$B$2:$B$226</formula1>
    </dataValidation>
    <dataValidation type="list" allowBlank="1" showInputMessage="1" showErrorMessage="1" sqref="G353">
      <formula1>$B$2:$B$226</formula1>
    </dataValidation>
  </dataValidations>
  <pageMargins left="0.70866141732283472" right="0.70866141732283472" top="0.74803149606299213" bottom="0.74803149606299213" header="0.31496062992125984" footer="0.31496062992125984"/>
  <pageSetup paperSize="9" scale="5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'Chart of Accounts'!$E$2:$E$82</xm:f>
          </x14:formula1>
          <xm:sqref>E3:E84 E86:E97 E99:E104 E106:E221 E250 E255</xm:sqref>
        </x14:dataValidation>
        <x14:dataValidation type="list" allowBlank="1" showInputMessage="1" showErrorMessage="1">
          <x14:formula1>
            <xm:f>'Chart of Accounts'!$B$2:$B$227</xm:f>
          </x14:formula1>
          <xm:sqref>G263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276"/>
  <sheetViews>
    <sheetView zoomScaleNormal="100" workbookViewId="0">
      <pane xSplit="1" ySplit="1" topLeftCell="B425" activePane="bottomRight" state="frozen"/>
      <selection pane="topRight" activeCell="B1" sqref="B1"/>
      <selection pane="bottomLeft" activeCell="A2" sqref="A2"/>
      <selection pane="bottomRight" activeCell="C418" sqref="C418"/>
    </sheetView>
  </sheetViews>
  <sheetFormatPr defaultRowHeight="14.4" x14ac:dyDescent="0.3"/>
  <cols>
    <col min="1" max="1" width="10.44140625" customWidth="1"/>
    <col min="2" max="2" width="10.6640625" customWidth="1"/>
    <col min="3" max="3" width="24.88671875" customWidth="1"/>
    <col min="4" max="4" width="67.109375" customWidth="1"/>
    <col min="5" max="5" width="36.6640625" customWidth="1"/>
    <col min="6" max="6" width="12" customWidth="1"/>
    <col min="7" max="7" width="11.6640625" customWidth="1"/>
    <col min="8" max="8" width="10.88671875" customWidth="1"/>
  </cols>
  <sheetData>
    <row r="1" spans="1:15" ht="27" customHeight="1" x14ac:dyDescent="0.3">
      <c r="A1" s="146" t="s">
        <v>0</v>
      </c>
      <c r="B1" s="9" t="s">
        <v>1</v>
      </c>
      <c r="C1" s="2" t="s">
        <v>2</v>
      </c>
      <c r="D1" s="2" t="s">
        <v>3</v>
      </c>
      <c r="E1" s="2"/>
      <c r="F1" s="12" t="s">
        <v>5</v>
      </c>
      <c r="G1" s="13" t="s">
        <v>6</v>
      </c>
      <c r="H1" s="12" t="s">
        <v>7</v>
      </c>
      <c r="I1" s="2"/>
      <c r="J1" s="2" t="s">
        <v>9</v>
      </c>
      <c r="K1" s="2" t="s">
        <v>10</v>
      </c>
      <c r="L1" s="2" t="s">
        <v>11</v>
      </c>
      <c r="M1" s="1" t="s">
        <v>12</v>
      </c>
      <c r="N1" s="105" t="s">
        <v>13</v>
      </c>
      <c r="O1" s="2"/>
    </row>
    <row r="2" spans="1:15" ht="15.6" x14ac:dyDescent="0.3">
      <c r="C2" s="61" t="s">
        <v>1630</v>
      </c>
      <c r="H2" s="161">
        <v>749893</v>
      </c>
    </row>
    <row r="3" spans="1:15" x14ac:dyDescent="0.3">
      <c r="A3" s="149">
        <v>44203</v>
      </c>
      <c r="B3" s="11">
        <f>MAX('2020'!D$1:D369)+1</f>
        <v>1765</v>
      </c>
      <c r="C3" t="s">
        <v>1631</v>
      </c>
      <c r="D3" t="s">
        <v>1633</v>
      </c>
      <c r="E3" t="s">
        <v>1632</v>
      </c>
      <c r="G3">
        <v>350000</v>
      </c>
      <c r="H3">
        <f t="shared" ref="H3:H34" si="0">H2-G3+F3</f>
        <v>399893</v>
      </c>
    </row>
    <row r="4" spans="1:15" x14ac:dyDescent="0.3">
      <c r="A4" s="149">
        <v>44203</v>
      </c>
      <c r="B4" s="11">
        <f>MAX(B$2:B3)+1</f>
        <v>1766</v>
      </c>
      <c r="C4" s="6" t="s">
        <v>26</v>
      </c>
      <c r="D4" t="s">
        <v>1634</v>
      </c>
      <c r="E4" s="4" t="s">
        <v>524</v>
      </c>
      <c r="G4">
        <v>50000</v>
      </c>
      <c r="H4">
        <f t="shared" si="0"/>
        <v>349893</v>
      </c>
    </row>
    <row r="5" spans="1:15" x14ac:dyDescent="0.3">
      <c r="A5" s="149">
        <v>44203</v>
      </c>
      <c r="B5" s="11">
        <f>MAX(B$2:B4)+1</f>
        <v>1767</v>
      </c>
      <c r="C5" s="6" t="s">
        <v>26</v>
      </c>
      <c r="D5" t="s">
        <v>1635</v>
      </c>
      <c r="E5" t="s">
        <v>591</v>
      </c>
      <c r="G5">
        <v>15000</v>
      </c>
      <c r="H5">
        <f t="shared" si="0"/>
        <v>334893</v>
      </c>
    </row>
    <row r="6" spans="1:15" x14ac:dyDescent="0.3">
      <c r="A6" s="149">
        <v>44203</v>
      </c>
      <c r="B6" s="11">
        <f>MAX(B$2:B5)+1</f>
        <v>1768</v>
      </c>
      <c r="C6" s="4" t="s">
        <v>402</v>
      </c>
      <c r="D6" t="s">
        <v>1636</v>
      </c>
      <c r="E6" t="s">
        <v>481</v>
      </c>
      <c r="G6">
        <v>4000</v>
      </c>
      <c r="H6">
        <f t="shared" si="0"/>
        <v>330893</v>
      </c>
    </row>
    <row r="7" spans="1:15" x14ac:dyDescent="0.3">
      <c r="A7" s="149">
        <v>44204</v>
      </c>
      <c r="B7" s="11">
        <f>MAX(B$2:B6)+1</f>
        <v>1769</v>
      </c>
      <c r="C7" s="6" t="s">
        <v>26</v>
      </c>
      <c r="D7" t="s">
        <v>1637</v>
      </c>
      <c r="E7" s="4" t="s">
        <v>466</v>
      </c>
      <c r="G7">
        <v>3000</v>
      </c>
      <c r="H7">
        <f t="shared" si="0"/>
        <v>327893</v>
      </c>
    </row>
    <row r="8" spans="1:15" x14ac:dyDescent="0.3">
      <c r="A8" s="149">
        <v>44207</v>
      </c>
      <c r="B8" s="11">
        <f>MAX(B$2:B7)+1</f>
        <v>1770</v>
      </c>
      <c r="C8" s="6" t="s">
        <v>1427</v>
      </c>
      <c r="D8" t="s">
        <v>1638</v>
      </c>
      <c r="E8" t="s">
        <v>475</v>
      </c>
      <c r="G8">
        <v>28800</v>
      </c>
      <c r="H8">
        <f t="shared" si="0"/>
        <v>299093</v>
      </c>
    </row>
    <row r="9" spans="1:15" x14ac:dyDescent="0.3">
      <c r="A9" s="149">
        <v>44207</v>
      </c>
      <c r="B9" s="11">
        <f>MAX(B$2:B8)+1</f>
        <v>1771</v>
      </c>
      <c r="C9" s="6" t="s">
        <v>26</v>
      </c>
      <c r="D9" t="s">
        <v>1639</v>
      </c>
      <c r="E9" t="s">
        <v>466</v>
      </c>
      <c r="G9">
        <v>17500</v>
      </c>
      <c r="H9">
        <f t="shared" si="0"/>
        <v>281593</v>
      </c>
    </row>
    <row r="10" spans="1:15" x14ac:dyDescent="0.3">
      <c r="A10" s="149">
        <v>44207</v>
      </c>
      <c r="B10" s="11">
        <f>MAX(B$2:B9)+1</f>
        <v>1772</v>
      </c>
      <c r="C10" s="6" t="s">
        <v>1258</v>
      </c>
      <c r="D10" t="s">
        <v>1640</v>
      </c>
      <c r="E10" t="s">
        <v>481</v>
      </c>
      <c r="G10">
        <v>8000</v>
      </c>
      <c r="H10">
        <f t="shared" si="0"/>
        <v>273593</v>
      </c>
    </row>
    <row r="11" spans="1:15" x14ac:dyDescent="0.3">
      <c r="A11" s="149">
        <v>44209</v>
      </c>
      <c r="B11" s="11">
        <f>MAX(B$2:B10)+1</f>
        <v>1773</v>
      </c>
      <c r="C11" s="6" t="s">
        <v>26</v>
      </c>
      <c r="D11" t="s">
        <v>1641</v>
      </c>
      <c r="E11" t="s">
        <v>481</v>
      </c>
      <c r="G11">
        <v>5000</v>
      </c>
      <c r="H11">
        <f t="shared" si="0"/>
        <v>268593</v>
      </c>
    </row>
    <row r="12" spans="1:15" x14ac:dyDescent="0.3">
      <c r="A12" s="149">
        <v>44210</v>
      </c>
      <c r="B12" s="11">
        <f>MAX(B$2:B11)+1</f>
        <v>1774</v>
      </c>
      <c r="C12" s="6" t="s">
        <v>29</v>
      </c>
      <c r="D12" t="s">
        <v>1665</v>
      </c>
      <c r="E12" s="4" t="s">
        <v>475</v>
      </c>
      <c r="G12">
        <v>78000</v>
      </c>
      <c r="H12">
        <f t="shared" si="0"/>
        <v>190593</v>
      </c>
    </row>
    <row r="13" spans="1:15" x14ac:dyDescent="0.3">
      <c r="A13" s="149">
        <v>44210</v>
      </c>
      <c r="B13" s="11"/>
      <c r="C13" s="4" t="s">
        <v>521</v>
      </c>
      <c r="D13" t="s">
        <v>1642</v>
      </c>
      <c r="E13" s="4"/>
      <c r="F13">
        <v>2000000</v>
      </c>
      <c r="H13">
        <f t="shared" si="0"/>
        <v>2190593</v>
      </c>
    </row>
    <row r="14" spans="1:15" x14ac:dyDescent="0.3">
      <c r="A14" s="149">
        <v>44211</v>
      </c>
      <c r="B14" s="11">
        <f>MAX(B$2:B13)+1</f>
        <v>1775</v>
      </c>
      <c r="C14" s="6" t="s">
        <v>26</v>
      </c>
      <c r="D14" t="s">
        <v>1643</v>
      </c>
      <c r="E14" t="s">
        <v>883</v>
      </c>
      <c r="G14">
        <v>40000</v>
      </c>
      <c r="H14">
        <f t="shared" si="0"/>
        <v>2150593</v>
      </c>
      <c r="K14" t="s">
        <v>1666</v>
      </c>
    </row>
    <row r="15" spans="1:15" x14ac:dyDescent="0.3">
      <c r="A15" s="149">
        <v>44211</v>
      </c>
      <c r="B15" s="11">
        <f>MAX(B$2:B14)+1</f>
        <v>1776</v>
      </c>
      <c r="C15" s="4" t="s">
        <v>538</v>
      </c>
      <c r="D15" t="s">
        <v>1651</v>
      </c>
      <c r="E15" t="s">
        <v>477</v>
      </c>
      <c r="G15">
        <v>20000</v>
      </c>
      <c r="H15">
        <f t="shared" si="0"/>
        <v>2130593</v>
      </c>
    </row>
    <row r="16" spans="1:15" x14ac:dyDescent="0.3">
      <c r="A16" s="149">
        <v>44211</v>
      </c>
      <c r="B16" s="11">
        <f>MAX(B$2:B15)+1</f>
        <v>1777</v>
      </c>
      <c r="C16" s="4" t="s">
        <v>538</v>
      </c>
      <c r="D16" t="s">
        <v>1644</v>
      </c>
      <c r="E16" t="s">
        <v>726</v>
      </c>
      <c r="G16">
        <v>5260</v>
      </c>
      <c r="H16">
        <f t="shared" si="0"/>
        <v>2125333</v>
      </c>
    </row>
    <row r="17" spans="1:8" x14ac:dyDescent="0.3">
      <c r="A17" s="149">
        <v>44211</v>
      </c>
      <c r="B17" s="11">
        <f>MAX(B$2:B16)+1</f>
        <v>1778</v>
      </c>
      <c r="C17" s="6" t="s">
        <v>26</v>
      </c>
      <c r="D17" t="s">
        <v>1645</v>
      </c>
      <c r="E17" t="s">
        <v>475</v>
      </c>
      <c r="G17">
        <v>60000</v>
      </c>
      <c r="H17">
        <f t="shared" si="0"/>
        <v>2065333</v>
      </c>
    </row>
    <row r="18" spans="1:8" x14ac:dyDescent="0.3">
      <c r="A18" s="149">
        <v>44215</v>
      </c>
      <c r="B18" s="11">
        <f>MAX(B$2:B17)+1</f>
        <v>1779</v>
      </c>
      <c r="C18" s="4" t="s">
        <v>66</v>
      </c>
      <c r="D18" t="s">
        <v>1646</v>
      </c>
      <c r="E18" s="4" t="s">
        <v>591</v>
      </c>
      <c r="G18">
        <v>123000</v>
      </c>
      <c r="H18">
        <f t="shared" si="0"/>
        <v>1942333</v>
      </c>
    </row>
    <row r="19" spans="1:8" x14ac:dyDescent="0.3">
      <c r="A19" s="149">
        <v>44215</v>
      </c>
      <c r="B19" s="11">
        <f>MAX(B$2:B18)+1</f>
        <v>1780</v>
      </c>
      <c r="C19" s="4" t="s">
        <v>66</v>
      </c>
      <c r="D19" t="s">
        <v>1647</v>
      </c>
      <c r="E19" t="s">
        <v>938</v>
      </c>
      <c r="G19">
        <v>251000</v>
      </c>
      <c r="H19">
        <f t="shared" si="0"/>
        <v>1691333</v>
      </c>
    </row>
    <row r="20" spans="1:8" x14ac:dyDescent="0.3">
      <c r="A20" s="149">
        <v>44215</v>
      </c>
      <c r="B20" s="11">
        <f>MAX(B$2:B19)+1</f>
        <v>1781</v>
      </c>
      <c r="C20" s="4" t="s">
        <v>402</v>
      </c>
      <c r="D20" t="s">
        <v>1648</v>
      </c>
      <c r="E20" t="s">
        <v>481</v>
      </c>
      <c r="G20">
        <v>4000</v>
      </c>
      <c r="H20">
        <f t="shared" si="0"/>
        <v>1687333</v>
      </c>
    </row>
    <row r="21" spans="1:8" x14ac:dyDescent="0.3">
      <c r="A21" s="149">
        <v>44215</v>
      </c>
      <c r="B21" s="11">
        <f>MAX(B$2:B20)+1</f>
        <v>1782</v>
      </c>
      <c r="C21" s="4" t="s">
        <v>538</v>
      </c>
      <c r="D21" t="s">
        <v>1649</v>
      </c>
      <c r="E21" t="s">
        <v>475</v>
      </c>
      <c r="G21">
        <v>52500</v>
      </c>
      <c r="H21">
        <f t="shared" si="0"/>
        <v>1634833</v>
      </c>
    </row>
    <row r="22" spans="1:8" x14ac:dyDescent="0.3">
      <c r="A22" s="149">
        <v>44215</v>
      </c>
      <c r="B22" s="11">
        <f>MAX(B$2:B21)+1</f>
        <v>1783</v>
      </c>
      <c r="C22" s="4" t="s">
        <v>538</v>
      </c>
      <c r="D22" t="s">
        <v>1650</v>
      </c>
      <c r="E22" t="s">
        <v>477</v>
      </c>
      <c r="G22">
        <v>8000</v>
      </c>
      <c r="H22">
        <f t="shared" si="0"/>
        <v>1626833</v>
      </c>
    </row>
    <row r="23" spans="1:8" x14ac:dyDescent="0.3">
      <c r="A23" s="149">
        <v>44216</v>
      </c>
      <c r="B23" s="11">
        <f>MAX(B$2:B22)+1</f>
        <v>1784</v>
      </c>
      <c r="C23" s="6" t="s">
        <v>1378</v>
      </c>
      <c r="D23" t="s">
        <v>1652</v>
      </c>
      <c r="E23" t="s">
        <v>475</v>
      </c>
      <c r="G23">
        <v>6400</v>
      </c>
      <c r="H23">
        <f t="shared" si="0"/>
        <v>1620433</v>
      </c>
    </row>
    <row r="24" spans="1:8" x14ac:dyDescent="0.3">
      <c r="A24" s="149">
        <v>44217</v>
      </c>
      <c r="B24" s="11">
        <f>MAX(B$2:B23)+1</f>
        <v>1785</v>
      </c>
      <c r="C24" s="6" t="s">
        <v>29</v>
      </c>
      <c r="D24" t="s">
        <v>1653</v>
      </c>
      <c r="E24" s="4" t="s">
        <v>854</v>
      </c>
      <c r="G24">
        <v>50000</v>
      </c>
      <c r="H24">
        <f t="shared" si="0"/>
        <v>1570433</v>
      </c>
    </row>
    <row r="25" spans="1:8" x14ac:dyDescent="0.3">
      <c r="A25" s="149">
        <v>44217</v>
      </c>
      <c r="B25" s="11">
        <f>MAX(B$2:B24)+1</f>
        <v>1786</v>
      </c>
      <c r="C25" s="6" t="s">
        <v>26</v>
      </c>
      <c r="D25" t="s">
        <v>1654</v>
      </c>
      <c r="E25" s="4" t="s">
        <v>876</v>
      </c>
      <c r="G25">
        <v>29800</v>
      </c>
      <c r="H25">
        <f t="shared" si="0"/>
        <v>1540633</v>
      </c>
    </row>
    <row r="26" spans="1:8" x14ac:dyDescent="0.3">
      <c r="A26" s="149">
        <v>44217</v>
      </c>
      <c r="B26" s="11">
        <f>MAX(B$2:B25)+1</f>
        <v>1787</v>
      </c>
      <c r="C26" s="4" t="s">
        <v>402</v>
      </c>
      <c r="D26" t="s">
        <v>1655</v>
      </c>
      <c r="E26" t="s">
        <v>481</v>
      </c>
      <c r="G26">
        <v>5000</v>
      </c>
      <c r="H26">
        <f t="shared" si="0"/>
        <v>1535633</v>
      </c>
    </row>
    <row r="27" spans="1:8" x14ac:dyDescent="0.3">
      <c r="A27" s="149">
        <v>44218</v>
      </c>
      <c r="B27" s="11">
        <f>MAX(B$2:B26)+1</f>
        <v>1788</v>
      </c>
      <c r="C27" s="4" t="s">
        <v>66</v>
      </c>
      <c r="D27" t="s">
        <v>1656</v>
      </c>
      <c r="E27" s="4" t="s">
        <v>547</v>
      </c>
      <c r="G27">
        <v>15000</v>
      </c>
      <c r="H27">
        <f t="shared" si="0"/>
        <v>1520633</v>
      </c>
    </row>
    <row r="28" spans="1:8" x14ac:dyDescent="0.3">
      <c r="A28" s="149">
        <v>44223</v>
      </c>
      <c r="B28" s="11">
        <f>MAX(B$2:B27)+1</f>
        <v>1789</v>
      </c>
      <c r="C28" s="6" t="s">
        <v>26</v>
      </c>
      <c r="D28" t="s">
        <v>1657</v>
      </c>
      <c r="E28" t="s">
        <v>489</v>
      </c>
      <c r="G28">
        <v>116500</v>
      </c>
      <c r="H28">
        <f t="shared" si="0"/>
        <v>1404133</v>
      </c>
    </row>
    <row r="29" spans="1:8" x14ac:dyDescent="0.3">
      <c r="A29" s="149">
        <v>44224</v>
      </c>
      <c r="B29" s="11">
        <f>MAX(B$2:B28)+1</f>
        <v>1790</v>
      </c>
      <c r="C29" s="4" t="s">
        <v>538</v>
      </c>
      <c r="D29" t="s">
        <v>1658</v>
      </c>
      <c r="E29" t="s">
        <v>726</v>
      </c>
      <c r="G29">
        <v>5120</v>
      </c>
      <c r="H29">
        <f t="shared" si="0"/>
        <v>1399013</v>
      </c>
    </row>
    <row r="30" spans="1:8" x14ac:dyDescent="0.3">
      <c r="A30" s="149">
        <v>44225</v>
      </c>
      <c r="B30" s="11">
        <f>MAX(B$2:B29)+1</f>
        <v>1791</v>
      </c>
      <c r="C30" s="6" t="s">
        <v>26</v>
      </c>
      <c r="D30" t="s">
        <v>1659</v>
      </c>
      <c r="E30" s="4" t="s">
        <v>475</v>
      </c>
      <c r="G30">
        <v>29000</v>
      </c>
      <c r="H30">
        <f t="shared" si="0"/>
        <v>1370013</v>
      </c>
    </row>
    <row r="31" spans="1:8" x14ac:dyDescent="0.3">
      <c r="A31" s="149">
        <v>44225</v>
      </c>
      <c r="B31" s="11">
        <f>MAX(B$2:B30)+1</f>
        <v>1792</v>
      </c>
      <c r="C31" s="6" t="s">
        <v>26</v>
      </c>
      <c r="D31" t="s">
        <v>1660</v>
      </c>
      <c r="E31" s="4" t="s">
        <v>475</v>
      </c>
      <c r="G31">
        <v>34950</v>
      </c>
      <c r="H31">
        <f t="shared" si="0"/>
        <v>1335063</v>
      </c>
    </row>
    <row r="32" spans="1:8" x14ac:dyDescent="0.3">
      <c r="A32" s="149">
        <v>44225</v>
      </c>
      <c r="B32" s="11">
        <f>MAX(B$2:B31)+1</f>
        <v>1793</v>
      </c>
      <c r="C32" s="6" t="s">
        <v>26</v>
      </c>
      <c r="D32" t="s">
        <v>1661</v>
      </c>
      <c r="E32" t="s">
        <v>603</v>
      </c>
      <c r="G32">
        <v>3000</v>
      </c>
      <c r="H32">
        <f t="shared" si="0"/>
        <v>1332063</v>
      </c>
    </row>
    <row r="33" spans="1:8" x14ac:dyDescent="0.3">
      <c r="A33" s="149">
        <v>44225</v>
      </c>
      <c r="B33" s="11">
        <f>MAX(B$2:B32)+1</f>
        <v>1794</v>
      </c>
      <c r="C33" s="4" t="s">
        <v>402</v>
      </c>
      <c r="D33" t="s">
        <v>1662</v>
      </c>
      <c r="E33" t="s">
        <v>481</v>
      </c>
      <c r="G33">
        <v>12000</v>
      </c>
      <c r="H33">
        <f t="shared" si="0"/>
        <v>1320063</v>
      </c>
    </row>
    <row r="34" spans="1:8" x14ac:dyDescent="0.3">
      <c r="A34" s="149">
        <v>44225</v>
      </c>
      <c r="B34" s="11">
        <f>MAX(B$2:B33)+1</f>
        <v>1795</v>
      </c>
      <c r="C34" s="4" t="s">
        <v>538</v>
      </c>
      <c r="D34" t="s">
        <v>1663</v>
      </c>
      <c r="E34" t="s">
        <v>477</v>
      </c>
      <c r="G34">
        <v>20000</v>
      </c>
      <c r="H34">
        <f t="shared" si="0"/>
        <v>1300063</v>
      </c>
    </row>
    <row r="35" spans="1:8" x14ac:dyDescent="0.3">
      <c r="A35" s="149">
        <v>44225</v>
      </c>
      <c r="B35" s="11">
        <f>MAX(B$2:B34)+1</f>
        <v>1796</v>
      </c>
      <c r="C35" s="6" t="s">
        <v>26</v>
      </c>
      <c r="D35" t="s">
        <v>1664</v>
      </c>
      <c r="E35" s="4" t="s">
        <v>466</v>
      </c>
      <c r="G35">
        <v>35000</v>
      </c>
      <c r="H35">
        <f t="shared" ref="H35:H66" si="1">H34-G35+F35</f>
        <v>1265063</v>
      </c>
    </row>
    <row r="36" spans="1:8" x14ac:dyDescent="0.3">
      <c r="A36" s="149">
        <v>44225</v>
      </c>
      <c r="B36" s="11">
        <f>MAX(B$2:B35)+1</f>
        <v>1797</v>
      </c>
      <c r="C36" s="6" t="s">
        <v>26</v>
      </c>
      <c r="D36" s="4" t="s">
        <v>1639</v>
      </c>
      <c r="E36" s="4" t="s">
        <v>466</v>
      </c>
      <c r="G36">
        <v>17500</v>
      </c>
      <c r="H36">
        <f t="shared" si="1"/>
        <v>1247563</v>
      </c>
    </row>
    <row r="37" spans="1:8" x14ac:dyDescent="0.3">
      <c r="A37" s="149">
        <v>44229</v>
      </c>
      <c r="B37" s="11">
        <f>MAX(B$2:B36)+1</f>
        <v>1798</v>
      </c>
      <c r="C37" t="s">
        <v>1631</v>
      </c>
      <c r="D37" t="s">
        <v>1667</v>
      </c>
      <c r="E37" t="s">
        <v>1632</v>
      </c>
      <c r="G37" s="162">
        <v>355000</v>
      </c>
      <c r="H37">
        <f t="shared" si="1"/>
        <v>892563</v>
      </c>
    </row>
    <row r="38" spans="1:8" x14ac:dyDescent="0.3">
      <c r="A38" s="149">
        <v>44229</v>
      </c>
      <c r="B38" s="11">
        <f>MAX(B$2:B37)+1</f>
        <v>1799</v>
      </c>
      <c r="C38" s="4" t="s">
        <v>1258</v>
      </c>
      <c r="D38" s="4" t="s">
        <v>1668</v>
      </c>
      <c r="E38" s="4" t="s">
        <v>517</v>
      </c>
      <c r="G38" s="162">
        <v>355000</v>
      </c>
      <c r="H38">
        <f t="shared" si="1"/>
        <v>537563</v>
      </c>
    </row>
    <row r="39" spans="1:8" x14ac:dyDescent="0.3">
      <c r="A39" s="149">
        <v>44229</v>
      </c>
      <c r="B39" s="11">
        <f>MAX(B$2:B38)+1</f>
        <v>1800</v>
      </c>
      <c r="C39" s="4" t="s">
        <v>402</v>
      </c>
      <c r="D39" t="s">
        <v>1669</v>
      </c>
      <c r="E39" t="s">
        <v>481</v>
      </c>
      <c r="G39" s="162">
        <v>4000</v>
      </c>
      <c r="H39">
        <f t="shared" si="1"/>
        <v>533563</v>
      </c>
    </row>
    <row r="40" spans="1:8" x14ac:dyDescent="0.3">
      <c r="A40" s="149">
        <v>44231</v>
      </c>
      <c r="B40" s="11">
        <f>MAX(B$2:B39)+1</f>
        <v>1801</v>
      </c>
      <c r="C40" s="6" t="s">
        <v>26</v>
      </c>
      <c r="D40" s="4" t="s">
        <v>1759</v>
      </c>
      <c r="E40" s="4" t="s">
        <v>475</v>
      </c>
      <c r="G40" s="162">
        <v>10000</v>
      </c>
      <c r="H40">
        <f t="shared" si="1"/>
        <v>523563</v>
      </c>
    </row>
    <row r="41" spans="1:8" x14ac:dyDescent="0.3">
      <c r="A41" s="149">
        <v>44232</v>
      </c>
      <c r="B41" s="11">
        <f>MAX(B$2:B40)+1</f>
        <v>1802</v>
      </c>
      <c r="C41" s="6" t="s">
        <v>26</v>
      </c>
      <c r="D41" t="s">
        <v>1670</v>
      </c>
      <c r="E41" s="4" t="s">
        <v>475</v>
      </c>
      <c r="G41" s="162">
        <v>600</v>
      </c>
      <c r="H41">
        <f t="shared" si="1"/>
        <v>522963</v>
      </c>
    </row>
    <row r="42" spans="1:8" x14ac:dyDescent="0.3">
      <c r="A42" s="149">
        <v>44235</v>
      </c>
      <c r="B42" s="11">
        <f>MAX(B$2:B41)+1</f>
        <v>1803</v>
      </c>
      <c r="C42" s="4" t="s">
        <v>66</v>
      </c>
      <c r="D42" s="4" t="s">
        <v>1671</v>
      </c>
      <c r="E42" s="4" t="s">
        <v>475</v>
      </c>
      <c r="G42" s="162">
        <v>35000</v>
      </c>
      <c r="H42">
        <f t="shared" si="1"/>
        <v>487963</v>
      </c>
    </row>
    <row r="43" spans="1:8" x14ac:dyDescent="0.3">
      <c r="A43" s="149">
        <v>44237</v>
      </c>
      <c r="B43" s="11">
        <f>MAX(B$2:B42)+1</f>
        <v>1804</v>
      </c>
      <c r="C43" s="6" t="s">
        <v>26</v>
      </c>
      <c r="D43" t="s">
        <v>1672</v>
      </c>
      <c r="E43" s="4" t="s">
        <v>603</v>
      </c>
      <c r="G43" s="162">
        <v>3000</v>
      </c>
      <c r="H43">
        <f t="shared" si="1"/>
        <v>484963</v>
      </c>
    </row>
    <row r="44" spans="1:8" x14ac:dyDescent="0.3">
      <c r="A44" s="149">
        <v>44237</v>
      </c>
      <c r="B44" s="11">
        <f>MAX(B$2:B43)+1</f>
        <v>1805</v>
      </c>
      <c r="C44" s="6" t="s">
        <v>26</v>
      </c>
      <c r="D44" s="4" t="s">
        <v>1673</v>
      </c>
      <c r="E44" s="4" t="s">
        <v>475</v>
      </c>
      <c r="G44" s="162">
        <v>53100</v>
      </c>
      <c r="H44">
        <f t="shared" si="1"/>
        <v>431863</v>
      </c>
    </row>
    <row r="45" spans="1:8" x14ac:dyDescent="0.3">
      <c r="A45" s="149">
        <v>44238</v>
      </c>
      <c r="B45" s="11">
        <f>MAX(B$2:B44)+1</f>
        <v>1806</v>
      </c>
      <c r="C45" s="6" t="s">
        <v>26</v>
      </c>
      <c r="D45" t="s">
        <v>1674</v>
      </c>
      <c r="E45" s="4" t="s">
        <v>547</v>
      </c>
      <c r="G45" s="162">
        <v>5000</v>
      </c>
      <c r="H45">
        <f t="shared" si="1"/>
        <v>426863</v>
      </c>
    </row>
    <row r="46" spans="1:8" x14ac:dyDescent="0.3">
      <c r="A46" s="149">
        <v>44238</v>
      </c>
      <c r="B46" s="11">
        <f>MAX(B$2:B45)+1</f>
        <v>1807</v>
      </c>
      <c r="C46" s="6" t="s">
        <v>26</v>
      </c>
      <c r="D46" s="4" t="s">
        <v>1675</v>
      </c>
      <c r="E46" t="s">
        <v>611</v>
      </c>
      <c r="G46" s="162">
        <v>30000</v>
      </c>
      <c r="H46">
        <f t="shared" si="1"/>
        <v>396863</v>
      </c>
    </row>
    <row r="47" spans="1:8" x14ac:dyDescent="0.3">
      <c r="A47" s="149">
        <v>44238</v>
      </c>
      <c r="B47" s="11">
        <f>MAX(B$2:B46)+1</f>
        <v>1808</v>
      </c>
      <c r="C47" s="4" t="s">
        <v>538</v>
      </c>
      <c r="D47" t="s">
        <v>1676</v>
      </c>
      <c r="E47" t="s">
        <v>726</v>
      </c>
      <c r="G47" s="162">
        <v>5180</v>
      </c>
      <c r="H47">
        <f t="shared" si="1"/>
        <v>391683</v>
      </c>
    </row>
    <row r="48" spans="1:8" x14ac:dyDescent="0.3">
      <c r="A48" s="149">
        <v>44242</v>
      </c>
      <c r="B48" s="11">
        <f>MAX(B$2:B47)+1</f>
        <v>1809</v>
      </c>
      <c r="C48" s="6" t="s">
        <v>26</v>
      </c>
      <c r="D48" s="4" t="s">
        <v>1639</v>
      </c>
      <c r="E48" s="4" t="s">
        <v>466</v>
      </c>
      <c r="G48" s="162">
        <v>20000</v>
      </c>
      <c r="H48">
        <f t="shared" si="1"/>
        <v>371683</v>
      </c>
    </row>
    <row r="49" spans="1:8" x14ac:dyDescent="0.3">
      <c r="A49" s="149">
        <v>44242</v>
      </c>
      <c r="B49" s="11">
        <f>MAX(B$2:B48)+1</f>
        <v>1810</v>
      </c>
      <c r="C49" s="6" t="s">
        <v>26</v>
      </c>
      <c r="D49" t="s">
        <v>1643</v>
      </c>
      <c r="E49" t="s">
        <v>883</v>
      </c>
      <c r="G49" s="162">
        <v>40000</v>
      </c>
      <c r="H49">
        <f t="shared" si="1"/>
        <v>331683</v>
      </c>
    </row>
    <row r="50" spans="1:8" x14ac:dyDescent="0.3">
      <c r="A50" s="149">
        <v>44243</v>
      </c>
      <c r="B50" s="11">
        <f>MAX(B$2:B49)+1</f>
        <v>1811</v>
      </c>
      <c r="C50" s="6" t="s">
        <v>26</v>
      </c>
      <c r="D50" s="4" t="s">
        <v>1677</v>
      </c>
      <c r="E50" t="s">
        <v>475</v>
      </c>
      <c r="G50" s="162">
        <v>50000</v>
      </c>
      <c r="H50">
        <f t="shared" si="1"/>
        <v>281683</v>
      </c>
    </row>
    <row r="51" spans="1:8" x14ac:dyDescent="0.3">
      <c r="A51" s="149">
        <v>44243</v>
      </c>
      <c r="B51" s="11">
        <f>MAX(B$2:B50)+1</f>
        <v>1812</v>
      </c>
      <c r="C51" s="6" t="s">
        <v>26</v>
      </c>
      <c r="D51" t="s">
        <v>1679</v>
      </c>
      <c r="E51" t="s">
        <v>611</v>
      </c>
      <c r="G51" s="162">
        <v>15000</v>
      </c>
      <c r="H51">
        <f t="shared" si="1"/>
        <v>266683</v>
      </c>
    </row>
    <row r="52" spans="1:8" x14ac:dyDescent="0.3">
      <c r="A52" s="149">
        <v>44243</v>
      </c>
      <c r="B52" s="11"/>
      <c r="C52" s="4" t="s">
        <v>521</v>
      </c>
      <c r="D52" t="s">
        <v>1680</v>
      </c>
      <c r="F52" s="162">
        <v>1500000</v>
      </c>
      <c r="G52" s="162"/>
      <c r="H52">
        <f t="shared" si="1"/>
        <v>1766683</v>
      </c>
    </row>
    <row r="53" spans="1:8" x14ac:dyDescent="0.3">
      <c r="A53" s="149">
        <v>44244</v>
      </c>
      <c r="B53" s="11">
        <f>MAX(B$2:B52)+1</f>
        <v>1813</v>
      </c>
      <c r="C53" s="6" t="s">
        <v>26</v>
      </c>
      <c r="D53" t="s">
        <v>1681</v>
      </c>
      <c r="E53" t="s">
        <v>533</v>
      </c>
      <c r="G53" s="162">
        <v>7000</v>
      </c>
      <c r="H53">
        <f t="shared" si="1"/>
        <v>1759683</v>
      </c>
    </row>
    <row r="54" spans="1:8" x14ac:dyDescent="0.3">
      <c r="A54" s="149">
        <v>44244</v>
      </c>
      <c r="B54" s="11">
        <f>MAX(B$2:B53)+1</f>
        <v>1814</v>
      </c>
      <c r="C54" s="6" t="s">
        <v>26</v>
      </c>
      <c r="D54" t="s">
        <v>1682</v>
      </c>
      <c r="E54" t="s">
        <v>591</v>
      </c>
      <c r="G54" s="162">
        <v>48200</v>
      </c>
      <c r="H54">
        <f t="shared" si="1"/>
        <v>1711483</v>
      </c>
    </row>
    <row r="55" spans="1:8" x14ac:dyDescent="0.3">
      <c r="A55" s="149">
        <v>44250</v>
      </c>
      <c r="B55" s="11">
        <f>MAX(B$2:B54)+1</f>
        <v>1815</v>
      </c>
      <c r="C55" s="6" t="s">
        <v>26</v>
      </c>
      <c r="D55" t="s">
        <v>1683</v>
      </c>
      <c r="E55" t="s">
        <v>611</v>
      </c>
      <c r="G55" s="162">
        <v>27000</v>
      </c>
      <c r="H55">
        <f t="shared" si="1"/>
        <v>1684483</v>
      </c>
    </row>
    <row r="56" spans="1:8" x14ac:dyDescent="0.3">
      <c r="A56" s="149">
        <v>44251</v>
      </c>
      <c r="B56" s="11">
        <f>MAX(B$2:B55)+1</f>
        <v>1816</v>
      </c>
      <c r="C56" s="6" t="s">
        <v>26</v>
      </c>
      <c r="D56" t="s">
        <v>1684</v>
      </c>
      <c r="E56" t="s">
        <v>475</v>
      </c>
      <c r="G56" s="162">
        <v>20000</v>
      </c>
      <c r="H56">
        <f t="shared" si="1"/>
        <v>1664483</v>
      </c>
    </row>
    <row r="57" spans="1:8" x14ac:dyDescent="0.3">
      <c r="A57" s="149">
        <v>44251</v>
      </c>
      <c r="B57" s="11">
        <f>MAX(B$2:B56)+1</f>
        <v>1817</v>
      </c>
      <c r="C57" s="6" t="s">
        <v>26</v>
      </c>
      <c r="D57" t="s">
        <v>1685</v>
      </c>
      <c r="E57" t="s">
        <v>489</v>
      </c>
      <c r="G57" s="162">
        <v>21500</v>
      </c>
      <c r="H57">
        <f t="shared" si="1"/>
        <v>1642983</v>
      </c>
    </row>
    <row r="58" spans="1:8" x14ac:dyDescent="0.3">
      <c r="A58" s="149">
        <v>44251</v>
      </c>
      <c r="B58" s="11">
        <f>MAX(B$2:B57)+1</f>
        <v>1818</v>
      </c>
      <c r="C58" s="6" t="s">
        <v>26</v>
      </c>
      <c r="D58" t="s">
        <v>1686</v>
      </c>
      <c r="E58" t="s">
        <v>481</v>
      </c>
      <c r="G58" s="162">
        <v>30500</v>
      </c>
      <c r="H58">
        <f t="shared" si="1"/>
        <v>1612483</v>
      </c>
    </row>
    <row r="59" spans="1:8" x14ac:dyDescent="0.3">
      <c r="A59" s="149">
        <v>44253</v>
      </c>
      <c r="B59" s="11">
        <f>MAX(B$2:B58)+1</f>
        <v>1819</v>
      </c>
      <c r="C59" s="4" t="s">
        <v>1378</v>
      </c>
      <c r="D59" t="s">
        <v>1687</v>
      </c>
      <c r="E59" t="s">
        <v>475</v>
      </c>
      <c r="G59" s="162">
        <v>14868</v>
      </c>
      <c r="H59">
        <f t="shared" si="1"/>
        <v>1597615</v>
      </c>
    </row>
    <row r="60" spans="1:8" x14ac:dyDescent="0.3">
      <c r="A60" s="149">
        <v>44253</v>
      </c>
      <c r="B60" s="11">
        <f>MAX(B$2:B59)+1</f>
        <v>1820</v>
      </c>
      <c r="C60" s="6" t="s">
        <v>26</v>
      </c>
      <c r="D60" t="s">
        <v>1688</v>
      </c>
      <c r="E60" t="s">
        <v>876</v>
      </c>
      <c r="G60" s="162">
        <v>35152</v>
      </c>
      <c r="H60">
        <f t="shared" si="1"/>
        <v>1562463</v>
      </c>
    </row>
    <row r="61" spans="1:8" x14ac:dyDescent="0.3">
      <c r="A61" s="149">
        <v>44253</v>
      </c>
      <c r="B61" s="11">
        <f>MAX(B$2:B60)+1</f>
        <v>1821</v>
      </c>
      <c r="C61" s="6" t="s">
        <v>29</v>
      </c>
      <c r="D61" t="s">
        <v>1689</v>
      </c>
      <c r="E61" s="4" t="s">
        <v>854</v>
      </c>
      <c r="G61" s="162">
        <v>50000</v>
      </c>
      <c r="H61">
        <f t="shared" si="1"/>
        <v>1512463</v>
      </c>
    </row>
    <row r="62" spans="1:8" x14ac:dyDescent="0.3">
      <c r="A62" s="149">
        <v>44253</v>
      </c>
      <c r="B62" s="11">
        <f>MAX(B$2:B61)+1</f>
        <v>1822</v>
      </c>
      <c r="C62" s="4" t="s">
        <v>402</v>
      </c>
      <c r="D62" t="s">
        <v>1690</v>
      </c>
      <c r="E62" t="s">
        <v>481</v>
      </c>
      <c r="G62" s="162">
        <v>4000</v>
      </c>
      <c r="H62">
        <f t="shared" si="1"/>
        <v>1508463</v>
      </c>
    </row>
    <row r="63" spans="1:8" x14ac:dyDescent="0.3">
      <c r="A63" s="149">
        <v>44253</v>
      </c>
      <c r="B63" s="11">
        <f>MAX(B$2:B62)+1</f>
        <v>1823</v>
      </c>
      <c r="C63" s="6" t="s">
        <v>26</v>
      </c>
      <c r="D63" t="s">
        <v>1691</v>
      </c>
      <c r="E63" s="4" t="s">
        <v>466</v>
      </c>
      <c r="G63" s="162">
        <v>50000</v>
      </c>
      <c r="H63">
        <f t="shared" si="1"/>
        <v>1458463</v>
      </c>
    </row>
    <row r="64" spans="1:8" x14ac:dyDescent="0.3">
      <c r="A64" s="149">
        <v>44256</v>
      </c>
      <c r="B64" s="11">
        <f>MAX(B$2:B63)+1</f>
        <v>1824</v>
      </c>
      <c r="C64" s="4" t="s">
        <v>1258</v>
      </c>
      <c r="D64" s="4" t="s">
        <v>1668</v>
      </c>
      <c r="E64" s="4" t="s">
        <v>517</v>
      </c>
      <c r="G64" s="162">
        <v>355000</v>
      </c>
      <c r="H64">
        <f t="shared" si="1"/>
        <v>1103463</v>
      </c>
    </row>
    <row r="65" spans="1:8" x14ac:dyDescent="0.3">
      <c r="A65" s="149">
        <v>44256</v>
      </c>
      <c r="B65" s="11">
        <f>MAX(B$2:B64)+1</f>
        <v>1825</v>
      </c>
      <c r="C65" s="4" t="s">
        <v>521</v>
      </c>
      <c r="D65" t="s">
        <v>1716</v>
      </c>
      <c r="E65" t="s">
        <v>1632</v>
      </c>
      <c r="G65" s="162">
        <v>367000</v>
      </c>
      <c r="H65">
        <f t="shared" si="1"/>
        <v>736463</v>
      </c>
    </row>
    <row r="66" spans="1:8" x14ac:dyDescent="0.3">
      <c r="A66" s="149">
        <v>44258</v>
      </c>
      <c r="B66" s="11">
        <f>MAX(B$2:B65)+1</f>
        <v>1826</v>
      </c>
      <c r="C66" s="4" t="s">
        <v>1378</v>
      </c>
      <c r="D66" t="s">
        <v>1692</v>
      </c>
      <c r="E66" t="s">
        <v>529</v>
      </c>
      <c r="G66" s="185">
        <v>57600</v>
      </c>
      <c r="H66">
        <f t="shared" si="1"/>
        <v>678863</v>
      </c>
    </row>
    <row r="67" spans="1:8" x14ac:dyDescent="0.3">
      <c r="A67" s="149">
        <v>44260</v>
      </c>
      <c r="B67" s="11">
        <f>MAX(B$2:B66)+1</f>
        <v>1827</v>
      </c>
      <c r="C67" s="4" t="s">
        <v>1258</v>
      </c>
      <c r="D67" t="s">
        <v>1693</v>
      </c>
      <c r="E67" t="s">
        <v>481</v>
      </c>
      <c r="G67" s="162">
        <v>8000</v>
      </c>
      <c r="H67">
        <f t="shared" ref="H67:H99" si="2">H66-G67+F67</f>
        <v>670863</v>
      </c>
    </row>
    <row r="68" spans="1:8" x14ac:dyDescent="0.3">
      <c r="A68" s="149">
        <v>44260</v>
      </c>
      <c r="B68" s="11">
        <f>MAX(B$2:B67)+1</f>
        <v>1828</v>
      </c>
      <c r="C68" s="4" t="s">
        <v>402</v>
      </c>
      <c r="D68" t="s">
        <v>1694</v>
      </c>
      <c r="E68" t="s">
        <v>481</v>
      </c>
      <c r="G68" s="162">
        <v>2000</v>
      </c>
      <c r="H68">
        <f t="shared" si="2"/>
        <v>668863</v>
      </c>
    </row>
    <row r="69" spans="1:8" x14ac:dyDescent="0.3">
      <c r="A69" s="149">
        <v>44263</v>
      </c>
      <c r="B69" s="11">
        <f>MAX(B$2:B68)+1</f>
        <v>1829</v>
      </c>
      <c r="C69" t="s">
        <v>1631</v>
      </c>
      <c r="D69" t="s">
        <v>1695</v>
      </c>
      <c r="E69" t="s">
        <v>533</v>
      </c>
      <c r="G69" s="162">
        <v>100000</v>
      </c>
      <c r="H69">
        <f t="shared" si="2"/>
        <v>568863</v>
      </c>
    </row>
    <row r="70" spans="1:8" x14ac:dyDescent="0.3">
      <c r="A70" s="149">
        <v>44263</v>
      </c>
      <c r="B70" s="11">
        <f>MAX(B$2:B69)+1</f>
        <v>1830</v>
      </c>
      <c r="C70" s="6" t="s">
        <v>26</v>
      </c>
      <c r="D70" t="s">
        <v>1639</v>
      </c>
      <c r="E70" t="s">
        <v>466</v>
      </c>
      <c r="G70" s="162">
        <v>20000</v>
      </c>
      <c r="H70">
        <f>H69-G70+F70</f>
        <v>548863</v>
      </c>
    </row>
    <row r="71" spans="1:8" x14ac:dyDescent="0.3">
      <c r="A71" s="149">
        <v>44265</v>
      </c>
      <c r="B71" s="11">
        <f>MAX(B$2:B70)+1</f>
        <v>1831</v>
      </c>
      <c r="C71" s="4" t="s">
        <v>538</v>
      </c>
      <c r="D71" t="s">
        <v>1697</v>
      </c>
      <c r="E71" t="s">
        <v>475</v>
      </c>
      <c r="G71" s="162">
        <v>16000</v>
      </c>
      <c r="H71">
        <f t="shared" si="2"/>
        <v>532863</v>
      </c>
    </row>
    <row r="72" spans="1:8" x14ac:dyDescent="0.3">
      <c r="A72" s="149">
        <v>44265</v>
      </c>
      <c r="B72" s="11">
        <f>MAX(B$2:B71)+1</f>
        <v>1832</v>
      </c>
      <c r="C72" s="6" t="s">
        <v>26</v>
      </c>
      <c r="D72" t="s">
        <v>1696</v>
      </c>
      <c r="E72" t="s">
        <v>481</v>
      </c>
      <c r="G72" s="162">
        <v>52100</v>
      </c>
      <c r="H72">
        <f t="shared" si="2"/>
        <v>480763</v>
      </c>
    </row>
    <row r="73" spans="1:8" x14ac:dyDescent="0.3">
      <c r="A73" s="149">
        <v>44265</v>
      </c>
      <c r="B73" s="11">
        <f>MAX(B$2:B72)+1</f>
        <v>1833</v>
      </c>
      <c r="C73" s="6" t="s">
        <v>26</v>
      </c>
      <c r="D73" t="s">
        <v>1698</v>
      </c>
      <c r="E73" t="s">
        <v>611</v>
      </c>
      <c r="G73" s="162">
        <v>12000</v>
      </c>
      <c r="H73">
        <f t="shared" si="2"/>
        <v>468763</v>
      </c>
    </row>
    <row r="74" spans="1:8" x14ac:dyDescent="0.3">
      <c r="A74" s="149">
        <v>44265</v>
      </c>
      <c r="B74" s="11">
        <f>MAX(B$2:B73)+1</f>
        <v>1834</v>
      </c>
      <c r="C74" s="6" t="s">
        <v>26</v>
      </c>
      <c r="D74" t="s">
        <v>1699</v>
      </c>
      <c r="E74" t="s">
        <v>475</v>
      </c>
      <c r="G74" s="162">
        <v>141600</v>
      </c>
      <c r="H74">
        <f t="shared" si="2"/>
        <v>327163</v>
      </c>
    </row>
    <row r="75" spans="1:8" x14ac:dyDescent="0.3">
      <c r="A75" s="149">
        <v>44265</v>
      </c>
      <c r="B75" s="11"/>
      <c r="C75" s="6" t="s">
        <v>521</v>
      </c>
      <c r="D75" t="s">
        <v>1700</v>
      </c>
      <c r="F75" s="162">
        <v>1200000</v>
      </c>
      <c r="G75" s="162"/>
      <c r="H75">
        <f t="shared" si="2"/>
        <v>1527163</v>
      </c>
    </row>
    <row r="76" spans="1:8" x14ac:dyDescent="0.3">
      <c r="A76" s="149">
        <v>44267</v>
      </c>
      <c r="B76" s="11">
        <f>MAX(B$2:B75)+1</f>
        <v>1835</v>
      </c>
      <c r="C76" s="4" t="s">
        <v>538</v>
      </c>
      <c r="D76" s="187" t="s">
        <v>1755</v>
      </c>
      <c r="E76" s="188" t="s">
        <v>591</v>
      </c>
      <c r="G76" s="162">
        <v>4000</v>
      </c>
      <c r="H76">
        <f t="shared" si="2"/>
        <v>1523163</v>
      </c>
    </row>
    <row r="77" spans="1:8" x14ac:dyDescent="0.3">
      <c r="A77" s="149">
        <v>44270</v>
      </c>
      <c r="B77" s="11">
        <f>MAX(B$2:B76)+1</f>
        <v>1836</v>
      </c>
      <c r="C77" s="4" t="s">
        <v>538</v>
      </c>
      <c r="D77" s="187" t="s">
        <v>1755</v>
      </c>
      <c r="E77" s="188" t="s">
        <v>591</v>
      </c>
      <c r="G77" s="162">
        <v>4000</v>
      </c>
      <c r="H77">
        <f t="shared" si="2"/>
        <v>1519163</v>
      </c>
    </row>
    <row r="78" spans="1:8" x14ac:dyDescent="0.3">
      <c r="A78" s="149">
        <v>44271</v>
      </c>
      <c r="B78" s="11">
        <f>MAX(B$2:B77)+1</f>
        <v>1837</v>
      </c>
      <c r="C78" s="4" t="s">
        <v>66</v>
      </c>
      <c r="D78" t="s">
        <v>1701</v>
      </c>
      <c r="E78" t="s">
        <v>963</v>
      </c>
      <c r="G78" s="162">
        <v>40000</v>
      </c>
      <c r="H78">
        <f t="shared" si="2"/>
        <v>1479163</v>
      </c>
    </row>
    <row r="79" spans="1:8" x14ac:dyDescent="0.3">
      <c r="A79" s="149">
        <v>44271</v>
      </c>
      <c r="B79" s="11">
        <f>MAX(B$2:B78)+1</f>
        <v>1838</v>
      </c>
      <c r="C79" s="4" t="s">
        <v>402</v>
      </c>
      <c r="D79" t="s">
        <v>1702</v>
      </c>
      <c r="E79" t="s">
        <v>611</v>
      </c>
      <c r="G79" s="162">
        <v>5000</v>
      </c>
      <c r="H79">
        <f t="shared" si="2"/>
        <v>1474163</v>
      </c>
    </row>
    <row r="80" spans="1:8" x14ac:dyDescent="0.3">
      <c r="A80" s="149">
        <v>44271</v>
      </c>
      <c r="B80" s="11">
        <f>MAX(B$2:B79)+1</f>
        <v>1839</v>
      </c>
      <c r="C80" s="4" t="s">
        <v>538</v>
      </c>
      <c r="D80" s="187" t="s">
        <v>1755</v>
      </c>
      <c r="E80" s="188" t="s">
        <v>591</v>
      </c>
      <c r="G80" s="162">
        <v>4000</v>
      </c>
      <c r="H80">
        <f t="shared" si="2"/>
        <v>1470163</v>
      </c>
    </row>
    <row r="81" spans="1:8" x14ac:dyDescent="0.3">
      <c r="A81" s="149">
        <v>44271</v>
      </c>
      <c r="B81" s="11">
        <f>MAX(B$2:B80)+1</f>
        <v>1840</v>
      </c>
      <c r="C81" s="4" t="s">
        <v>402</v>
      </c>
      <c r="D81" t="s">
        <v>1703</v>
      </c>
      <c r="E81" t="s">
        <v>481</v>
      </c>
      <c r="G81" s="162">
        <v>10000</v>
      </c>
      <c r="H81">
        <f t="shared" si="2"/>
        <v>1460163</v>
      </c>
    </row>
    <row r="82" spans="1:8" x14ac:dyDescent="0.3">
      <c r="A82" s="149">
        <v>44271</v>
      </c>
      <c r="B82" s="11">
        <f>MAX(B$2:B81)+1</f>
        <v>1841</v>
      </c>
      <c r="C82" s="6" t="s">
        <v>26</v>
      </c>
      <c r="D82" t="s">
        <v>1704</v>
      </c>
      <c r="E82" t="s">
        <v>918</v>
      </c>
      <c r="G82" s="162">
        <v>24000</v>
      </c>
      <c r="H82">
        <f t="shared" si="2"/>
        <v>1436163</v>
      </c>
    </row>
    <row r="83" spans="1:8" x14ac:dyDescent="0.3">
      <c r="A83" s="149">
        <v>44271</v>
      </c>
      <c r="B83" s="11">
        <f>MAX(B$2:B82)+1</f>
        <v>1842</v>
      </c>
      <c r="C83" s="4" t="s">
        <v>402</v>
      </c>
      <c r="D83" t="s">
        <v>1705</v>
      </c>
      <c r="E83" t="s">
        <v>481</v>
      </c>
      <c r="G83" s="162">
        <v>8000</v>
      </c>
      <c r="H83">
        <f t="shared" si="2"/>
        <v>1428163</v>
      </c>
    </row>
    <row r="84" spans="1:8" x14ac:dyDescent="0.3">
      <c r="A84" s="149">
        <v>44272</v>
      </c>
      <c r="B84" s="11">
        <f>MAX(B$2:B83)+1</f>
        <v>1843</v>
      </c>
      <c r="C84" s="4" t="s">
        <v>386</v>
      </c>
      <c r="D84" t="s">
        <v>1643</v>
      </c>
      <c r="E84" t="s">
        <v>883</v>
      </c>
      <c r="G84" s="162">
        <v>40000</v>
      </c>
      <c r="H84">
        <f t="shared" si="2"/>
        <v>1388163</v>
      </c>
    </row>
    <row r="85" spans="1:8" x14ac:dyDescent="0.3">
      <c r="A85" s="149">
        <v>44273</v>
      </c>
      <c r="B85" s="11">
        <f>MAX(B$2:B84)+1</f>
        <v>1844</v>
      </c>
      <c r="C85" s="4" t="s">
        <v>26</v>
      </c>
      <c r="D85" t="s">
        <v>1706</v>
      </c>
      <c r="E85" t="s">
        <v>533</v>
      </c>
      <c r="G85" s="162">
        <v>30000</v>
      </c>
      <c r="H85">
        <f t="shared" si="2"/>
        <v>1358163</v>
      </c>
    </row>
    <row r="86" spans="1:8" x14ac:dyDescent="0.3">
      <c r="A86" s="149">
        <v>44273</v>
      </c>
      <c r="B86" s="11">
        <f>MAX(B$2:B85)+1</f>
        <v>1845</v>
      </c>
      <c r="C86" s="4" t="s">
        <v>26</v>
      </c>
      <c r="D86" t="s">
        <v>1707</v>
      </c>
      <c r="E86" t="s">
        <v>475</v>
      </c>
      <c r="G86" s="162">
        <v>23500</v>
      </c>
      <c r="H86">
        <f t="shared" si="2"/>
        <v>1334663</v>
      </c>
    </row>
    <row r="87" spans="1:8" x14ac:dyDescent="0.3">
      <c r="A87" s="149">
        <v>44273</v>
      </c>
      <c r="B87" s="11">
        <f>MAX(B$2:B86)+1</f>
        <v>1846</v>
      </c>
      <c r="C87" s="4" t="s">
        <v>402</v>
      </c>
      <c r="D87" t="s">
        <v>1708</v>
      </c>
      <c r="E87" t="s">
        <v>611</v>
      </c>
      <c r="G87" s="162">
        <v>12000</v>
      </c>
      <c r="H87">
        <f t="shared" si="2"/>
        <v>1322663</v>
      </c>
    </row>
    <row r="88" spans="1:8" x14ac:dyDescent="0.3">
      <c r="A88" s="149">
        <v>44274</v>
      </c>
      <c r="B88" s="11">
        <f>MAX(B$2:B87)+1</f>
        <v>1847</v>
      </c>
      <c r="C88" s="4" t="s">
        <v>1378</v>
      </c>
      <c r="D88" t="s">
        <v>1760</v>
      </c>
      <c r="E88" t="s">
        <v>591</v>
      </c>
      <c r="G88" s="162">
        <v>20000</v>
      </c>
      <c r="H88">
        <f t="shared" si="2"/>
        <v>1302663</v>
      </c>
    </row>
    <row r="89" spans="1:8" x14ac:dyDescent="0.3">
      <c r="A89" s="149">
        <v>44277</v>
      </c>
      <c r="B89" s="11">
        <f>MAX(B$2:B88)+1</f>
        <v>1848</v>
      </c>
      <c r="C89" s="4" t="s">
        <v>386</v>
      </c>
      <c r="D89" t="s">
        <v>1709</v>
      </c>
      <c r="E89" t="s">
        <v>876</v>
      </c>
      <c r="G89" s="162">
        <v>33980</v>
      </c>
      <c r="H89">
        <f t="shared" si="2"/>
        <v>1268683</v>
      </c>
    </row>
    <row r="90" spans="1:8" x14ac:dyDescent="0.3">
      <c r="A90" s="149">
        <v>44279</v>
      </c>
      <c r="B90" s="11">
        <f>MAX(B$2:B89)+1</f>
        <v>1849</v>
      </c>
      <c r="C90" s="4" t="s">
        <v>26</v>
      </c>
      <c r="D90" s="187" t="s">
        <v>1755</v>
      </c>
      <c r="E90" s="188" t="s">
        <v>591</v>
      </c>
      <c r="G90" s="162">
        <v>4000</v>
      </c>
      <c r="H90">
        <f t="shared" si="2"/>
        <v>1264683</v>
      </c>
    </row>
    <row r="91" spans="1:8" x14ac:dyDescent="0.3">
      <c r="A91" s="149">
        <v>44279</v>
      </c>
      <c r="B91" s="11">
        <f>MAX(B$2:B90)+1</f>
        <v>1850</v>
      </c>
      <c r="C91" t="s">
        <v>1631</v>
      </c>
      <c r="D91" t="s">
        <v>1710</v>
      </c>
      <c r="E91" t="s">
        <v>466</v>
      </c>
      <c r="G91" s="162">
        <v>12000</v>
      </c>
      <c r="H91">
        <f t="shared" si="2"/>
        <v>1252683</v>
      </c>
    </row>
    <row r="92" spans="1:8" x14ac:dyDescent="0.3">
      <c r="A92" s="149">
        <v>44280</v>
      </c>
      <c r="B92" s="11">
        <f>MAX(B$2:B91)+1</f>
        <v>1851</v>
      </c>
      <c r="C92" s="4" t="s">
        <v>26</v>
      </c>
      <c r="D92" t="s">
        <v>1639</v>
      </c>
      <c r="E92" t="s">
        <v>466</v>
      </c>
      <c r="G92" s="162">
        <v>20000</v>
      </c>
      <c r="H92">
        <f t="shared" si="2"/>
        <v>1232683</v>
      </c>
    </row>
    <row r="93" spans="1:8" x14ac:dyDescent="0.3">
      <c r="A93" s="149">
        <v>44280</v>
      </c>
      <c r="B93" s="11">
        <f>MAX(B$2:B92)+1</f>
        <v>1852</v>
      </c>
      <c r="C93" s="4" t="s">
        <v>26</v>
      </c>
      <c r="D93" t="s">
        <v>1711</v>
      </c>
      <c r="E93" t="s">
        <v>475</v>
      </c>
      <c r="G93" s="162">
        <v>21000</v>
      </c>
      <c r="H93">
        <f t="shared" si="2"/>
        <v>1211683</v>
      </c>
    </row>
    <row r="94" spans="1:8" x14ac:dyDescent="0.3">
      <c r="A94" s="149">
        <v>44280</v>
      </c>
      <c r="B94" s="11">
        <f>MAX(B$2:B93)+1</f>
        <v>1853</v>
      </c>
      <c r="C94" t="s">
        <v>1631</v>
      </c>
      <c r="D94" t="s">
        <v>1710</v>
      </c>
      <c r="E94" t="s">
        <v>466</v>
      </c>
      <c r="G94" s="162">
        <v>12000</v>
      </c>
      <c r="H94">
        <f t="shared" si="2"/>
        <v>1199683</v>
      </c>
    </row>
    <row r="95" spans="1:8" x14ac:dyDescent="0.3">
      <c r="A95" s="149">
        <v>44280</v>
      </c>
      <c r="B95" s="11">
        <f>MAX(B$2:B94)+1</f>
        <v>1854</v>
      </c>
      <c r="C95" s="6" t="s">
        <v>29</v>
      </c>
      <c r="D95" t="s">
        <v>1712</v>
      </c>
      <c r="E95" t="s">
        <v>524</v>
      </c>
      <c r="G95" s="162">
        <v>10000</v>
      </c>
      <c r="H95">
        <f t="shared" si="2"/>
        <v>1189683</v>
      </c>
    </row>
    <row r="96" spans="1:8" x14ac:dyDescent="0.3">
      <c r="A96" s="149">
        <v>44284</v>
      </c>
      <c r="B96" s="11">
        <f>MAX(B$2:B95)+1</f>
        <v>1855</v>
      </c>
      <c r="C96" t="s">
        <v>66</v>
      </c>
      <c r="D96" t="s">
        <v>1713</v>
      </c>
      <c r="E96" t="s">
        <v>547</v>
      </c>
      <c r="G96" s="162">
        <v>15000</v>
      </c>
      <c r="H96">
        <f t="shared" si="2"/>
        <v>1174683</v>
      </c>
    </row>
    <row r="97" spans="1:8" x14ac:dyDescent="0.3">
      <c r="A97" s="149">
        <v>44284</v>
      </c>
      <c r="B97" s="11">
        <f>MAX(B$2:B96)+1</f>
        <v>1856</v>
      </c>
      <c r="C97" s="6" t="s">
        <v>29</v>
      </c>
      <c r="D97" t="s">
        <v>1689</v>
      </c>
      <c r="E97" s="4" t="s">
        <v>854</v>
      </c>
      <c r="G97" s="162">
        <v>50000</v>
      </c>
      <c r="H97">
        <f t="shared" si="2"/>
        <v>1124683</v>
      </c>
    </row>
    <row r="98" spans="1:8" x14ac:dyDescent="0.3">
      <c r="A98" s="149">
        <v>44286</v>
      </c>
      <c r="B98" s="11">
        <f>MAX(B$2:B97)+1</f>
        <v>1857</v>
      </c>
      <c r="C98" t="s">
        <v>66</v>
      </c>
      <c r="D98" t="s">
        <v>1714</v>
      </c>
      <c r="E98" t="s">
        <v>475</v>
      </c>
      <c r="G98" s="162">
        <v>25000</v>
      </c>
      <c r="H98">
        <f t="shared" si="2"/>
        <v>1099683</v>
      </c>
    </row>
    <row r="99" spans="1:8" x14ac:dyDescent="0.3">
      <c r="A99" s="149">
        <v>44286</v>
      </c>
      <c r="B99" s="11">
        <f>MAX(B$2:B98)+1</f>
        <v>1858</v>
      </c>
      <c r="C99" s="4" t="s">
        <v>26</v>
      </c>
      <c r="D99" t="s">
        <v>1715</v>
      </c>
      <c r="E99" t="s">
        <v>466</v>
      </c>
      <c r="G99" s="162">
        <v>59500</v>
      </c>
      <c r="H99">
        <f t="shared" si="2"/>
        <v>1040183</v>
      </c>
    </row>
    <row r="100" spans="1:8" x14ac:dyDescent="0.3">
      <c r="A100" s="149">
        <v>44287</v>
      </c>
      <c r="B100" s="11">
        <f>MAX(B$2:B99)+1</f>
        <v>1859</v>
      </c>
      <c r="C100" t="s">
        <v>1258</v>
      </c>
      <c r="D100" t="s">
        <v>1717</v>
      </c>
      <c r="E100" t="s">
        <v>517</v>
      </c>
      <c r="G100" s="162">
        <v>355000</v>
      </c>
      <c r="H100">
        <f t="shared" ref="H100:H132" si="3">H99-G100+F100</f>
        <v>685183</v>
      </c>
    </row>
    <row r="101" spans="1:8" x14ac:dyDescent="0.3">
      <c r="A101" s="149">
        <v>44287</v>
      </c>
      <c r="B101" s="11">
        <f>MAX(B$2:B100)+1</f>
        <v>1860</v>
      </c>
      <c r="C101" t="s">
        <v>1631</v>
      </c>
      <c r="D101" t="s">
        <v>1718</v>
      </c>
      <c r="E101" t="s">
        <v>1632</v>
      </c>
      <c r="G101" s="162">
        <v>355000</v>
      </c>
      <c r="H101">
        <f t="shared" si="3"/>
        <v>330183</v>
      </c>
    </row>
    <row r="102" spans="1:8" x14ac:dyDescent="0.3">
      <c r="A102" s="149">
        <v>44287</v>
      </c>
      <c r="B102" s="11">
        <f>MAX(B$2:B101)+1</f>
        <v>1861</v>
      </c>
      <c r="C102" s="4" t="s">
        <v>26</v>
      </c>
      <c r="D102" t="s">
        <v>1719</v>
      </c>
      <c r="E102" t="s">
        <v>603</v>
      </c>
      <c r="G102" s="162">
        <v>5000</v>
      </c>
      <c r="H102">
        <f t="shared" si="3"/>
        <v>325183</v>
      </c>
    </row>
    <row r="103" spans="1:8" x14ac:dyDescent="0.3">
      <c r="A103" s="149">
        <v>44292</v>
      </c>
      <c r="B103" s="11">
        <f>MAX(B$2:B102)+1</f>
        <v>1862</v>
      </c>
      <c r="C103" s="4" t="s">
        <v>26</v>
      </c>
      <c r="D103" t="s">
        <v>1720</v>
      </c>
      <c r="E103" t="s">
        <v>591</v>
      </c>
      <c r="G103" s="162">
        <v>31000</v>
      </c>
      <c r="H103">
        <f t="shared" si="3"/>
        <v>294183</v>
      </c>
    </row>
    <row r="104" spans="1:8" x14ac:dyDescent="0.3">
      <c r="A104" s="149">
        <v>44294</v>
      </c>
      <c r="B104" s="11">
        <f>MAX(B$2:B103)+1</f>
        <v>1863</v>
      </c>
      <c r="C104" s="4" t="s">
        <v>26</v>
      </c>
      <c r="D104" t="s">
        <v>1721</v>
      </c>
      <c r="E104" t="s">
        <v>603</v>
      </c>
      <c r="G104" s="162">
        <v>4000</v>
      </c>
      <c r="H104">
        <f t="shared" si="3"/>
        <v>290183</v>
      </c>
    </row>
    <row r="105" spans="1:8" x14ac:dyDescent="0.3">
      <c r="A105" s="149">
        <v>44294</v>
      </c>
      <c r="B105" s="11">
        <f>MAX(B$2:B104)+1</f>
        <v>1864</v>
      </c>
      <c r="C105" s="4" t="s">
        <v>26</v>
      </c>
      <c r="D105" t="s">
        <v>1722</v>
      </c>
      <c r="E105" t="s">
        <v>475</v>
      </c>
      <c r="G105" s="162">
        <v>55000</v>
      </c>
      <c r="H105">
        <f t="shared" si="3"/>
        <v>235183</v>
      </c>
    </row>
    <row r="106" spans="1:8" x14ac:dyDescent="0.3">
      <c r="A106" s="149">
        <v>44295</v>
      </c>
      <c r="B106" s="11">
        <f>MAX(B$2:B105)+1</f>
        <v>1865</v>
      </c>
      <c r="C106" s="4" t="s">
        <v>402</v>
      </c>
      <c r="D106" t="s">
        <v>1723</v>
      </c>
      <c r="E106" t="s">
        <v>481</v>
      </c>
      <c r="G106" s="192">
        <v>6000</v>
      </c>
      <c r="H106">
        <f t="shared" si="3"/>
        <v>229183</v>
      </c>
    </row>
    <row r="107" spans="1:8" x14ac:dyDescent="0.3">
      <c r="A107" s="149">
        <v>44298</v>
      </c>
      <c r="B107" s="11"/>
      <c r="C107" s="4" t="s">
        <v>521</v>
      </c>
      <c r="D107" t="s">
        <v>1724</v>
      </c>
      <c r="F107" s="162">
        <v>1600000</v>
      </c>
      <c r="G107" s="186"/>
      <c r="H107">
        <f t="shared" si="3"/>
        <v>1829183</v>
      </c>
    </row>
    <row r="108" spans="1:8" x14ac:dyDescent="0.3">
      <c r="A108" s="149">
        <v>44298</v>
      </c>
      <c r="B108" s="11">
        <f>MAX(B$2:B107)+1</f>
        <v>1866</v>
      </c>
      <c r="C108" s="4" t="s">
        <v>26</v>
      </c>
      <c r="D108" t="s">
        <v>1725</v>
      </c>
      <c r="E108" t="s">
        <v>475</v>
      </c>
      <c r="G108" s="192">
        <v>104000</v>
      </c>
      <c r="H108">
        <f t="shared" si="3"/>
        <v>1725183</v>
      </c>
    </row>
    <row r="109" spans="1:8" x14ac:dyDescent="0.3">
      <c r="A109" s="149">
        <v>44298</v>
      </c>
      <c r="B109" s="11">
        <f>MAX(B$2:B108)+1</f>
        <v>1867</v>
      </c>
      <c r="C109" s="4" t="s">
        <v>1631</v>
      </c>
      <c r="D109" t="s">
        <v>1726</v>
      </c>
      <c r="E109" t="s">
        <v>483</v>
      </c>
      <c r="G109" s="192">
        <v>10000</v>
      </c>
      <c r="H109">
        <f t="shared" si="3"/>
        <v>1715183</v>
      </c>
    </row>
    <row r="110" spans="1:8" x14ac:dyDescent="0.3">
      <c r="A110" s="149">
        <v>44298</v>
      </c>
      <c r="B110" s="11">
        <f>MAX(B$2:B109)+1</f>
        <v>1868</v>
      </c>
      <c r="C110" s="4" t="s">
        <v>26</v>
      </c>
      <c r="D110" t="s">
        <v>1727</v>
      </c>
      <c r="E110" t="s">
        <v>483</v>
      </c>
      <c r="G110" s="192">
        <v>10500</v>
      </c>
      <c r="H110">
        <f t="shared" si="3"/>
        <v>1704683</v>
      </c>
    </row>
    <row r="111" spans="1:8" x14ac:dyDescent="0.3">
      <c r="A111" s="149">
        <v>44299</v>
      </c>
      <c r="B111" s="11">
        <f>MAX(B$2:B110)+1</f>
        <v>1869</v>
      </c>
      <c r="C111" s="4" t="s">
        <v>1378</v>
      </c>
      <c r="D111" t="s">
        <v>1728</v>
      </c>
      <c r="E111" t="s">
        <v>475</v>
      </c>
      <c r="G111" s="192">
        <v>6000</v>
      </c>
      <c r="H111">
        <f t="shared" si="3"/>
        <v>1698683</v>
      </c>
    </row>
    <row r="112" spans="1:8" x14ac:dyDescent="0.3">
      <c r="A112" s="149">
        <v>44301</v>
      </c>
      <c r="B112" s="11">
        <f>MAX(B$2:B111)+1</f>
        <v>1870</v>
      </c>
      <c r="C112" s="4" t="s">
        <v>386</v>
      </c>
      <c r="D112" t="s">
        <v>1729</v>
      </c>
      <c r="E112" t="s">
        <v>475</v>
      </c>
      <c r="G112" s="192">
        <v>45000</v>
      </c>
      <c r="H112">
        <f t="shared" si="3"/>
        <v>1653683</v>
      </c>
    </row>
    <row r="113" spans="1:8" x14ac:dyDescent="0.3">
      <c r="A113" s="149">
        <v>44301</v>
      </c>
      <c r="B113" s="11">
        <f>MAX(B$2:B112)+1</f>
        <v>1871</v>
      </c>
      <c r="C113" s="4" t="s">
        <v>66</v>
      </c>
      <c r="D113" t="s">
        <v>1755</v>
      </c>
      <c r="E113" t="s">
        <v>591</v>
      </c>
      <c r="G113" s="192">
        <v>6000</v>
      </c>
      <c r="H113">
        <f t="shared" si="3"/>
        <v>1647683</v>
      </c>
    </row>
    <row r="114" spans="1:8" x14ac:dyDescent="0.3">
      <c r="A114" s="149">
        <v>44301</v>
      </c>
      <c r="B114" s="11">
        <f>MAX(B$2:B113)+1</f>
        <v>1872</v>
      </c>
      <c r="C114" s="4" t="s">
        <v>26</v>
      </c>
      <c r="D114" t="s">
        <v>1737</v>
      </c>
      <c r="E114" t="s">
        <v>475</v>
      </c>
      <c r="G114" s="192">
        <v>1400</v>
      </c>
      <c r="H114">
        <f t="shared" si="3"/>
        <v>1646283</v>
      </c>
    </row>
    <row r="115" spans="1:8" x14ac:dyDescent="0.3">
      <c r="A115" s="149">
        <v>44302</v>
      </c>
      <c r="B115" s="11">
        <f>MAX(B$2:B114)+1</f>
        <v>1873</v>
      </c>
      <c r="C115" s="4" t="s">
        <v>26</v>
      </c>
      <c r="D115" t="s">
        <v>1731</v>
      </c>
      <c r="E115" t="s">
        <v>466</v>
      </c>
      <c r="G115" s="192">
        <v>20000</v>
      </c>
      <c r="H115">
        <f t="shared" si="3"/>
        <v>1626283</v>
      </c>
    </row>
    <row r="116" spans="1:8" x14ac:dyDescent="0.3">
      <c r="A116" s="149">
        <v>44302</v>
      </c>
      <c r="B116" s="11">
        <f>MAX(B$2:B115)+1</f>
        <v>1874</v>
      </c>
      <c r="C116" s="4" t="s">
        <v>26</v>
      </c>
      <c r="D116" t="s">
        <v>1692</v>
      </c>
      <c r="E116" t="s">
        <v>529</v>
      </c>
      <c r="G116" s="192">
        <v>41980</v>
      </c>
      <c r="H116">
        <f t="shared" si="3"/>
        <v>1584303</v>
      </c>
    </row>
    <row r="117" spans="1:8" x14ac:dyDescent="0.3">
      <c r="A117" s="149">
        <v>44302</v>
      </c>
      <c r="B117" s="11">
        <f>MAX(B$2:B116)+1</f>
        <v>1875</v>
      </c>
      <c r="C117" s="4" t="s">
        <v>26</v>
      </c>
      <c r="D117" t="s">
        <v>1732</v>
      </c>
      <c r="E117" t="s">
        <v>591</v>
      </c>
      <c r="G117" s="192">
        <v>21900</v>
      </c>
      <c r="H117">
        <f t="shared" si="3"/>
        <v>1562403</v>
      </c>
    </row>
    <row r="118" spans="1:8" x14ac:dyDescent="0.3">
      <c r="A118" s="149">
        <v>44302</v>
      </c>
      <c r="B118" s="11">
        <f>MAX(B$2:B117)+1</f>
        <v>1876</v>
      </c>
      <c r="C118" s="6" t="s">
        <v>1736</v>
      </c>
      <c r="D118" t="s">
        <v>1733</v>
      </c>
      <c r="E118" t="s">
        <v>897</v>
      </c>
      <c r="G118" s="192">
        <v>6000</v>
      </c>
      <c r="H118">
        <f t="shared" si="3"/>
        <v>1556403</v>
      </c>
    </row>
    <row r="119" spans="1:8" x14ac:dyDescent="0.3">
      <c r="A119" s="149">
        <v>44302</v>
      </c>
      <c r="B119" s="11">
        <f>MAX(B$2:B118)+1</f>
        <v>1877</v>
      </c>
      <c r="C119" s="4" t="s">
        <v>29</v>
      </c>
      <c r="D119" t="s">
        <v>1734</v>
      </c>
      <c r="E119" t="s">
        <v>811</v>
      </c>
      <c r="G119" s="192">
        <v>300000</v>
      </c>
      <c r="H119">
        <f t="shared" si="3"/>
        <v>1256403</v>
      </c>
    </row>
    <row r="120" spans="1:8" x14ac:dyDescent="0.3">
      <c r="A120" s="149">
        <v>44302</v>
      </c>
      <c r="B120" s="11">
        <f>MAX(B$2:B119)+1</f>
        <v>1878</v>
      </c>
      <c r="C120" s="4" t="s">
        <v>26</v>
      </c>
      <c r="D120" t="s">
        <v>1730</v>
      </c>
      <c r="E120" t="s">
        <v>533</v>
      </c>
      <c r="G120" s="192">
        <v>56000</v>
      </c>
      <c r="H120">
        <f>H119-G120+F120</f>
        <v>1200403</v>
      </c>
    </row>
    <row r="121" spans="1:8" x14ac:dyDescent="0.3">
      <c r="A121" s="149">
        <v>44305</v>
      </c>
      <c r="B121" s="11">
        <f>MAX(B$2:B120)+1</f>
        <v>1879</v>
      </c>
      <c r="C121" t="s">
        <v>66</v>
      </c>
      <c r="D121" t="s">
        <v>1735</v>
      </c>
      <c r="E121" t="s">
        <v>854</v>
      </c>
      <c r="G121" s="192">
        <v>21000</v>
      </c>
      <c r="H121">
        <f>H120-G121+F121</f>
        <v>1179403</v>
      </c>
    </row>
    <row r="122" spans="1:8" x14ac:dyDescent="0.3">
      <c r="A122" s="149">
        <v>44306</v>
      </c>
      <c r="B122" s="11">
        <f>MAX(B$2:B121)+1</f>
        <v>1880</v>
      </c>
      <c r="C122" s="4" t="s">
        <v>26</v>
      </c>
      <c r="D122" t="s">
        <v>1738</v>
      </c>
      <c r="E122" t="s">
        <v>489</v>
      </c>
      <c r="G122" s="192">
        <v>21000</v>
      </c>
      <c r="H122">
        <f t="shared" si="3"/>
        <v>1158403</v>
      </c>
    </row>
    <row r="123" spans="1:8" x14ac:dyDescent="0.3">
      <c r="A123" s="149">
        <v>44306</v>
      </c>
      <c r="B123" s="11">
        <f>MAX(B$2:B122)+1</f>
        <v>1881</v>
      </c>
      <c r="C123" s="4" t="s">
        <v>26</v>
      </c>
      <c r="D123" t="s">
        <v>1739</v>
      </c>
      <c r="E123" t="s">
        <v>883</v>
      </c>
      <c r="G123" s="192">
        <v>40000</v>
      </c>
      <c r="H123">
        <f t="shared" si="3"/>
        <v>1118403</v>
      </c>
    </row>
    <row r="124" spans="1:8" x14ac:dyDescent="0.3">
      <c r="A124" s="149">
        <v>44307</v>
      </c>
      <c r="B124" s="11">
        <f>MAX(B$2:B123)+1</f>
        <v>1882</v>
      </c>
      <c r="C124" s="4" t="s">
        <v>26</v>
      </c>
      <c r="D124" t="s">
        <v>1740</v>
      </c>
      <c r="E124" t="s">
        <v>481</v>
      </c>
      <c r="G124" s="192">
        <v>55460</v>
      </c>
      <c r="H124">
        <f t="shared" si="3"/>
        <v>1062943</v>
      </c>
    </row>
    <row r="125" spans="1:8" x14ac:dyDescent="0.3">
      <c r="A125" s="149">
        <v>44307</v>
      </c>
      <c r="B125" s="11">
        <f>MAX(B$2:B124)+1</f>
        <v>1883</v>
      </c>
      <c r="C125" s="4" t="s">
        <v>402</v>
      </c>
      <c r="D125" t="s">
        <v>1741</v>
      </c>
      <c r="E125" t="s">
        <v>481</v>
      </c>
      <c r="G125" s="192">
        <v>5000</v>
      </c>
      <c r="H125">
        <f t="shared" si="3"/>
        <v>1057943</v>
      </c>
    </row>
    <row r="126" spans="1:8" x14ac:dyDescent="0.3">
      <c r="A126" s="149">
        <v>44307</v>
      </c>
      <c r="B126" s="11">
        <f>MAX(B$2:B125)+1</f>
        <v>1884</v>
      </c>
      <c r="C126" s="4" t="s">
        <v>1378</v>
      </c>
      <c r="D126" t="s">
        <v>1742</v>
      </c>
      <c r="E126" t="s">
        <v>475</v>
      </c>
      <c r="G126" s="192">
        <v>7400</v>
      </c>
      <c r="H126">
        <f t="shared" si="3"/>
        <v>1050543</v>
      </c>
    </row>
    <row r="127" spans="1:8" x14ac:dyDescent="0.3">
      <c r="A127" s="149">
        <v>44307</v>
      </c>
      <c r="B127" s="11">
        <f>MAX(B$2:B126)+1</f>
        <v>1885</v>
      </c>
      <c r="C127" s="4" t="s">
        <v>26</v>
      </c>
      <c r="D127" t="s">
        <v>1743</v>
      </c>
      <c r="E127" t="s">
        <v>876</v>
      </c>
      <c r="G127" s="192">
        <v>36600</v>
      </c>
      <c r="H127">
        <f t="shared" si="3"/>
        <v>1013943</v>
      </c>
    </row>
    <row r="128" spans="1:8" x14ac:dyDescent="0.3">
      <c r="A128" s="149">
        <v>44308</v>
      </c>
      <c r="B128" s="11">
        <f>MAX(B$2:B127)+1</f>
        <v>1886</v>
      </c>
      <c r="C128" s="4" t="s">
        <v>402</v>
      </c>
      <c r="D128" t="s">
        <v>1744</v>
      </c>
      <c r="E128" t="s">
        <v>481</v>
      </c>
      <c r="G128" s="192">
        <v>4000</v>
      </c>
      <c r="H128">
        <f t="shared" si="3"/>
        <v>1009943</v>
      </c>
    </row>
    <row r="129" spans="1:8" x14ac:dyDescent="0.3">
      <c r="A129" s="149">
        <v>44309</v>
      </c>
      <c r="B129" s="11">
        <f>MAX(B$2:B128)+1</f>
        <v>1887</v>
      </c>
      <c r="C129" s="4" t="s">
        <v>1631</v>
      </c>
      <c r="D129" s="187" t="s">
        <v>1755</v>
      </c>
      <c r="E129" s="188" t="s">
        <v>591</v>
      </c>
      <c r="G129" s="192">
        <v>4000</v>
      </c>
      <c r="H129">
        <f t="shared" si="3"/>
        <v>1005943</v>
      </c>
    </row>
    <row r="130" spans="1:8" x14ac:dyDescent="0.3">
      <c r="A130" s="149">
        <v>44309</v>
      </c>
      <c r="B130" s="11">
        <f>MAX(B$2:B129)+1</f>
        <v>1888</v>
      </c>
      <c r="C130" s="4" t="s">
        <v>386</v>
      </c>
      <c r="D130" t="s">
        <v>1745</v>
      </c>
      <c r="E130" t="s">
        <v>475</v>
      </c>
      <c r="G130" s="192">
        <v>30000</v>
      </c>
      <c r="H130">
        <f t="shared" si="3"/>
        <v>975943</v>
      </c>
    </row>
    <row r="131" spans="1:8" x14ac:dyDescent="0.3">
      <c r="A131" s="149">
        <v>44309</v>
      </c>
      <c r="B131" s="11">
        <f>MAX(B$2:B130)+1</f>
        <v>1889</v>
      </c>
      <c r="C131" s="4" t="s">
        <v>66</v>
      </c>
      <c r="D131" t="s">
        <v>1746</v>
      </c>
      <c r="E131" t="s">
        <v>854</v>
      </c>
      <c r="G131" s="192">
        <v>18000</v>
      </c>
      <c r="H131">
        <f t="shared" si="3"/>
        <v>957943</v>
      </c>
    </row>
    <row r="132" spans="1:8" x14ac:dyDescent="0.3">
      <c r="A132" s="149">
        <v>44309</v>
      </c>
      <c r="B132" s="11">
        <f>MAX(B$2:B131)+1</f>
        <v>1890</v>
      </c>
      <c r="C132" s="4" t="s">
        <v>66</v>
      </c>
      <c r="D132" t="s">
        <v>1747</v>
      </c>
      <c r="E132" s="4" t="s">
        <v>547</v>
      </c>
      <c r="G132" s="192">
        <v>15000</v>
      </c>
      <c r="H132">
        <f t="shared" si="3"/>
        <v>942943</v>
      </c>
    </row>
    <row r="133" spans="1:8" x14ac:dyDescent="0.3">
      <c r="A133" s="149">
        <v>44313</v>
      </c>
      <c r="B133" s="11">
        <f>MAX(B$2:B132)+1</f>
        <v>1891</v>
      </c>
      <c r="C133" s="4" t="s">
        <v>29</v>
      </c>
      <c r="D133" t="s">
        <v>1689</v>
      </c>
      <c r="E133" s="4" t="s">
        <v>854</v>
      </c>
      <c r="G133" s="192">
        <v>50000</v>
      </c>
      <c r="H133">
        <f t="shared" ref="H133:H147" si="4">H132-G133+F133</f>
        <v>892943</v>
      </c>
    </row>
    <row r="134" spans="1:8" x14ac:dyDescent="0.3">
      <c r="A134" s="149">
        <v>44313</v>
      </c>
      <c r="B134" s="11">
        <f>MAX(B$2:B133)+1</f>
        <v>1892</v>
      </c>
      <c r="C134" s="4" t="s">
        <v>1378</v>
      </c>
      <c r="D134" t="s">
        <v>1748</v>
      </c>
      <c r="E134" t="s">
        <v>529</v>
      </c>
      <c r="G134" s="192">
        <v>4570</v>
      </c>
      <c r="H134">
        <f t="shared" si="4"/>
        <v>888373</v>
      </c>
    </row>
    <row r="135" spans="1:8" x14ac:dyDescent="0.3">
      <c r="A135" s="149">
        <v>44314</v>
      </c>
      <c r="B135" s="11">
        <f>MAX(B$2:B134)+1</f>
        <v>1893</v>
      </c>
      <c r="C135" s="4" t="s">
        <v>402</v>
      </c>
      <c r="D135" t="s">
        <v>1749</v>
      </c>
      <c r="E135" t="s">
        <v>481</v>
      </c>
      <c r="G135" s="192">
        <v>5000</v>
      </c>
      <c r="H135">
        <f t="shared" si="4"/>
        <v>883373</v>
      </c>
    </row>
    <row r="136" spans="1:8" x14ac:dyDescent="0.3">
      <c r="A136" s="149">
        <v>44314</v>
      </c>
      <c r="B136" s="11">
        <f>MAX(B$2:B135)+1</f>
        <v>1894</v>
      </c>
      <c r="C136" s="4" t="s">
        <v>66</v>
      </c>
      <c r="D136" t="s">
        <v>1750</v>
      </c>
      <c r="E136" t="s">
        <v>963</v>
      </c>
      <c r="G136" s="192">
        <v>35000</v>
      </c>
      <c r="H136">
        <f t="shared" si="4"/>
        <v>848373</v>
      </c>
    </row>
    <row r="137" spans="1:8" x14ac:dyDescent="0.3">
      <c r="A137" s="149">
        <v>44314</v>
      </c>
      <c r="B137" s="11">
        <f>MAX(B$2:B136)+1</f>
        <v>1895</v>
      </c>
      <c r="C137" s="4" t="s">
        <v>538</v>
      </c>
      <c r="D137" t="s">
        <v>1751</v>
      </c>
      <c r="E137" t="s">
        <v>533</v>
      </c>
      <c r="G137" s="192">
        <v>28000</v>
      </c>
      <c r="H137">
        <f t="shared" si="4"/>
        <v>820373</v>
      </c>
    </row>
    <row r="138" spans="1:8" x14ac:dyDescent="0.3">
      <c r="A138" s="149">
        <v>44314</v>
      </c>
      <c r="B138" s="11">
        <f>MAX(B$2:B137)+1</f>
        <v>1896</v>
      </c>
      <c r="C138" s="4" t="s">
        <v>1631</v>
      </c>
      <c r="D138" t="s">
        <v>1752</v>
      </c>
      <c r="E138" t="s">
        <v>907</v>
      </c>
      <c r="G138" s="192">
        <v>50000</v>
      </c>
      <c r="H138">
        <f t="shared" si="4"/>
        <v>770373</v>
      </c>
    </row>
    <row r="139" spans="1:8" x14ac:dyDescent="0.3">
      <c r="A139" s="149">
        <v>44315</v>
      </c>
      <c r="B139" s="11">
        <f>MAX(B$2:B138)+1</f>
        <v>1897</v>
      </c>
      <c r="C139" s="4" t="s">
        <v>26</v>
      </c>
      <c r="D139" t="s">
        <v>1753</v>
      </c>
      <c r="E139" t="s">
        <v>489</v>
      </c>
      <c r="G139" s="192">
        <v>35000</v>
      </c>
      <c r="H139">
        <f t="shared" si="4"/>
        <v>735373</v>
      </c>
    </row>
    <row r="140" spans="1:8" x14ac:dyDescent="0.3">
      <c r="A140" s="149">
        <v>44315</v>
      </c>
      <c r="B140" s="11">
        <f>MAX(B$2:B139)+1</f>
        <v>1898</v>
      </c>
      <c r="C140" s="4" t="s">
        <v>26</v>
      </c>
      <c r="D140" t="s">
        <v>1754</v>
      </c>
      <c r="E140" t="s">
        <v>481</v>
      </c>
      <c r="G140" s="192">
        <v>2000</v>
      </c>
      <c r="H140">
        <f t="shared" si="4"/>
        <v>733373</v>
      </c>
    </row>
    <row r="141" spans="1:8" x14ac:dyDescent="0.3">
      <c r="A141" s="149">
        <v>44316</v>
      </c>
      <c r="B141" s="11">
        <f>MAX(B$2:B140)+1</f>
        <v>1899</v>
      </c>
      <c r="C141" s="4" t="s">
        <v>1258</v>
      </c>
      <c r="D141" t="s">
        <v>1761</v>
      </c>
      <c r="E141" t="s">
        <v>918</v>
      </c>
      <c r="G141" s="192">
        <v>28000</v>
      </c>
      <c r="H141">
        <f t="shared" si="4"/>
        <v>705373</v>
      </c>
    </row>
    <row r="142" spans="1:8" x14ac:dyDescent="0.3">
      <c r="A142" s="149">
        <v>44316</v>
      </c>
      <c r="B142" s="11">
        <f>MAX(B$2:B141)+1</f>
        <v>1900</v>
      </c>
      <c r="C142" s="4" t="s">
        <v>66</v>
      </c>
      <c r="D142" t="s">
        <v>1762</v>
      </c>
      <c r="E142" t="s">
        <v>854</v>
      </c>
      <c r="G142" s="192">
        <v>27000</v>
      </c>
      <c r="H142">
        <f t="shared" si="4"/>
        <v>678373</v>
      </c>
    </row>
    <row r="143" spans="1:8" x14ac:dyDescent="0.3">
      <c r="A143" s="149">
        <v>44316</v>
      </c>
      <c r="B143" s="11">
        <f>MAX(B$2:B142)+1</f>
        <v>1901</v>
      </c>
      <c r="C143" s="4" t="s">
        <v>26</v>
      </c>
      <c r="D143" t="s">
        <v>1763</v>
      </c>
      <c r="E143" t="s">
        <v>591</v>
      </c>
      <c r="G143" s="192">
        <v>50000</v>
      </c>
      <c r="H143">
        <f t="shared" si="4"/>
        <v>628373</v>
      </c>
    </row>
    <row r="144" spans="1:8" x14ac:dyDescent="0.3">
      <c r="A144" s="149">
        <v>44316</v>
      </c>
      <c r="B144" s="11">
        <f>MAX(B$2:B143)+1</f>
        <v>1902</v>
      </c>
      <c r="C144" s="4" t="s">
        <v>26</v>
      </c>
      <c r="D144" t="s">
        <v>1764</v>
      </c>
      <c r="E144" t="s">
        <v>466</v>
      </c>
      <c r="G144" s="192">
        <v>42000</v>
      </c>
      <c r="H144">
        <f t="shared" si="4"/>
        <v>586373</v>
      </c>
    </row>
    <row r="145" spans="1:8" x14ac:dyDescent="0.3">
      <c r="A145" s="149">
        <v>44316</v>
      </c>
      <c r="B145" s="11">
        <f>MAX(B$2:B144)+1</f>
        <v>1903</v>
      </c>
      <c r="C145" s="4" t="s">
        <v>29</v>
      </c>
      <c r="D145" t="s">
        <v>1765</v>
      </c>
      <c r="E145" t="s">
        <v>918</v>
      </c>
      <c r="G145" s="192">
        <v>70000</v>
      </c>
      <c r="H145">
        <f t="shared" si="4"/>
        <v>516373</v>
      </c>
    </row>
    <row r="146" spans="1:8" x14ac:dyDescent="0.3">
      <c r="A146" s="149">
        <v>44320</v>
      </c>
      <c r="B146" s="11">
        <f>MAX(B$2:B145)+1</f>
        <v>1904</v>
      </c>
      <c r="C146" s="4" t="s">
        <v>1258</v>
      </c>
      <c r="D146" t="s">
        <v>1768</v>
      </c>
      <c r="E146" t="s">
        <v>517</v>
      </c>
      <c r="G146">
        <v>355000</v>
      </c>
      <c r="H146">
        <f t="shared" si="4"/>
        <v>161373</v>
      </c>
    </row>
    <row r="147" spans="1:8" x14ac:dyDescent="0.3">
      <c r="A147" s="149">
        <v>44320</v>
      </c>
      <c r="B147" s="11">
        <f>MAX(B$2:B146)+1</f>
        <v>1905</v>
      </c>
      <c r="C147" s="4" t="s">
        <v>402</v>
      </c>
      <c r="D147" t="s">
        <v>1766</v>
      </c>
      <c r="E147" t="s">
        <v>481</v>
      </c>
      <c r="G147">
        <v>2000</v>
      </c>
      <c r="H147">
        <f t="shared" si="4"/>
        <v>159373</v>
      </c>
    </row>
    <row r="148" spans="1:8" x14ac:dyDescent="0.3">
      <c r="A148" s="149">
        <v>44321</v>
      </c>
      <c r="B148" s="11"/>
      <c r="C148" s="4" t="s">
        <v>521</v>
      </c>
      <c r="D148" t="s">
        <v>1816</v>
      </c>
      <c r="F148">
        <v>2300000</v>
      </c>
      <c r="G148" s="186"/>
      <c r="H148">
        <f>H147-G148+F148</f>
        <v>2459373</v>
      </c>
    </row>
    <row r="149" spans="1:8" x14ac:dyDescent="0.3">
      <c r="A149" s="149">
        <v>44321</v>
      </c>
      <c r="B149" s="11">
        <f>MAX(B$2:B148)+1</f>
        <v>1906</v>
      </c>
      <c r="C149" s="4" t="s">
        <v>1631</v>
      </c>
      <c r="D149" t="s">
        <v>1718</v>
      </c>
      <c r="E149" t="s">
        <v>1632</v>
      </c>
      <c r="G149">
        <v>352000</v>
      </c>
      <c r="H149">
        <f t="shared" ref="H149:H213" si="5">H148-G149+F149</f>
        <v>2107373</v>
      </c>
    </row>
    <row r="150" spans="1:8" x14ac:dyDescent="0.3">
      <c r="A150" s="149">
        <v>44321</v>
      </c>
      <c r="B150" s="11">
        <f>MAX(B$2:B149)+1</f>
        <v>1907</v>
      </c>
      <c r="C150" s="4" t="s">
        <v>26</v>
      </c>
      <c r="D150" t="s">
        <v>1769</v>
      </c>
      <c r="E150" t="s">
        <v>918</v>
      </c>
      <c r="G150">
        <v>25000</v>
      </c>
      <c r="H150">
        <f t="shared" si="5"/>
        <v>2082373</v>
      </c>
    </row>
    <row r="151" spans="1:8" x14ac:dyDescent="0.3">
      <c r="A151" s="149">
        <v>44323</v>
      </c>
      <c r="B151" s="11">
        <f>MAX(B$2:B150)+1</f>
        <v>1908</v>
      </c>
      <c r="C151" s="4" t="s">
        <v>538</v>
      </c>
      <c r="D151" t="s">
        <v>1770</v>
      </c>
      <c r="E151" t="s">
        <v>854</v>
      </c>
      <c r="G151">
        <v>27000</v>
      </c>
      <c r="H151">
        <f t="shared" si="5"/>
        <v>2055373</v>
      </c>
    </row>
    <row r="152" spans="1:8" x14ac:dyDescent="0.3">
      <c r="A152" s="149">
        <v>44326</v>
      </c>
      <c r="B152" s="11">
        <f>MAX(B$2:B151)+1</f>
        <v>1909</v>
      </c>
      <c r="C152" s="4" t="s">
        <v>66</v>
      </c>
      <c r="D152" t="s">
        <v>1771</v>
      </c>
      <c r="E152" t="s">
        <v>938</v>
      </c>
      <c r="G152" s="186">
        <v>50000</v>
      </c>
      <c r="H152">
        <f t="shared" si="5"/>
        <v>2005373</v>
      </c>
    </row>
    <row r="153" spans="1:8" x14ac:dyDescent="0.3">
      <c r="A153" s="149">
        <v>44326</v>
      </c>
      <c r="B153" s="11">
        <f>MAX(B$2:B152)+1</f>
        <v>1910</v>
      </c>
      <c r="C153" s="4" t="s">
        <v>26</v>
      </c>
      <c r="D153" t="s">
        <v>1772</v>
      </c>
      <c r="E153" t="s">
        <v>918</v>
      </c>
      <c r="G153" s="193">
        <v>8000</v>
      </c>
      <c r="H153">
        <f t="shared" si="5"/>
        <v>1997373</v>
      </c>
    </row>
    <row r="154" spans="1:8" x14ac:dyDescent="0.3">
      <c r="A154" s="149">
        <v>44326</v>
      </c>
      <c r="B154" s="11">
        <f>MAX(B$2:B153)+1</f>
        <v>1911</v>
      </c>
      <c r="C154" s="4" t="s">
        <v>26</v>
      </c>
      <c r="D154" t="s">
        <v>1773</v>
      </c>
      <c r="E154" t="s">
        <v>591</v>
      </c>
      <c r="G154" s="193">
        <v>50000</v>
      </c>
      <c r="H154">
        <f t="shared" si="5"/>
        <v>1947373</v>
      </c>
    </row>
    <row r="155" spans="1:8" x14ac:dyDescent="0.3">
      <c r="A155" s="149">
        <v>44327</v>
      </c>
      <c r="B155" s="11">
        <f>MAX(B$2:B154)+1</f>
        <v>1912</v>
      </c>
      <c r="C155" s="4" t="s">
        <v>402</v>
      </c>
      <c r="D155" t="s">
        <v>1774</v>
      </c>
      <c r="E155" t="s">
        <v>481</v>
      </c>
      <c r="G155" s="193">
        <v>2000</v>
      </c>
      <c r="H155">
        <f t="shared" si="5"/>
        <v>1945373</v>
      </c>
    </row>
    <row r="156" spans="1:8" x14ac:dyDescent="0.3">
      <c r="A156" s="149">
        <v>44327</v>
      </c>
      <c r="B156" s="11">
        <f>MAX(B$2:B155)+1</f>
        <v>1913</v>
      </c>
      <c r="C156" s="4" t="s">
        <v>26</v>
      </c>
      <c r="D156" t="s">
        <v>1775</v>
      </c>
      <c r="E156" t="s">
        <v>591</v>
      </c>
      <c r="G156" s="193">
        <v>25000</v>
      </c>
      <c r="H156">
        <f t="shared" si="5"/>
        <v>1920373</v>
      </c>
    </row>
    <row r="157" spans="1:8" x14ac:dyDescent="0.3">
      <c r="A157" s="149">
        <v>44328</v>
      </c>
      <c r="B157" s="11">
        <f>MAX(B$2:B156)+1</f>
        <v>1914</v>
      </c>
      <c r="C157" s="4" t="s">
        <v>26</v>
      </c>
      <c r="D157" t="s">
        <v>1776</v>
      </c>
      <c r="E157" t="s">
        <v>466</v>
      </c>
      <c r="G157" s="193">
        <v>20000</v>
      </c>
      <c r="H157">
        <f t="shared" si="5"/>
        <v>1900373</v>
      </c>
    </row>
    <row r="158" spans="1:8" x14ac:dyDescent="0.3">
      <c r="A158" s="149">
        <v>44328</v>
      </c>
      <c r="B158" s="11">
        <f>MAX(B$2:B157)+1</f>
        <v>1915</v>
      </c>
      <c r="C158" s="4" t="s">
        <v>1631</v>
      </c>
      <c r="D158" t="s">
        <v>1777</v>
      </c>
      <c r="E158" t="s">
        <v>466</v>
      </c>
      <c r="G158" s="193">
        <v>5400</v>
      </c>
      <c r="H158">
        <f t="shared" si="5"/>
        <v>1894973</v>
      </c>
    </row>
    <row r="159" spans="1:8" x14ac:dyDescent="0.3">
      <c r="A159" s="149">
        <v>44328</v>
      </c>
      <c r="B159" s="11">
        <f>MAX(B$2:B158)+1</f>
        <v>1916</v>
      </c>
      <c r="C159" s="4" t="s">
        <v>66</v>
      </c>
      <c r="D159" t="s">
        <v>1778</v>
      </c>
      <c r="E159" t="s">
        <v>481</v>
      </c>
      <c r="G159" s="193">
        <v>25000</v>
      </c>
      <c r="H159">
        <f t="shared" si="5"/>
        <v>1869973</v>
      </c>
    </row>
    <row r="160" spans="1:8" x14ac:dyDescent="0.3">
      <c r="A160" s="149">
        <v>44328</v>
      </c>
      <c r="B160" s="11">
        <f>MAX(B$2:B159)+1</f>
        <v>1917</v>
      </c>
      <c r="C160" s="4" t="s">
        <v>66</v>
      </c>
      <c r="D160" t="s">
        <v>1779</v>
      </c>
      <c r="E160" t="s">
        <v>963</v>
      </c>
      <c r="G160" s="193">
        <v>25000</v>
      </c>
      <c r="H160">
        <f t="shared" si="5"/>
        <v>1844973</v>
      </c>
    </row>
    <row r="161" spans="1:8" x14ac:dyDescent="0.3">
      <c r="A161" s="149">
        <v>44328</v>
      </c>
      <c r="B161" s="11">
        <f>MAX(B$2:B160)+1</f>
        <v>1918</v>
      </c>
      <c r="C161" s="4" t="s">
        <v>26</v>
      </c>
      <c r="D161" t="s">
        <v>1780</v>
      </c>
      <c r="E161" t="s">
        <v>533</v>
      </c>
      <c r="G161" s="193">
        <v>45000</v>
      </c>
      <c r="H161">
        <f t="shared" si="5"/>
        <v>1799973</v>
      </c>
    </row>
    <row r="162" spans="1:8" x14ac:dyDescent="0.3">
      <c r="A162" s="149">
        <v>44328</v>
      </c>
      <c r="B162" s="11">
        <f>MAX(B$2:B161)+1</f>
        <v>1919</v>
      </c>
      <c r="C162" s="4" t="s">
        <v>26</v>
      </c>
      <c r="D162" t="s">
        <v>1781</v>
      </c>
      <c r="E162" t="s">
        <v>906</v>
      </c>
      <c r="G162" s="193">
        <v>10000</v>
      </c>
      <c r="H162">
        <f t="shared" si="5"/>
        <v>1789973</v>
      </c>
    </row>
    <row r="163" spans="1:8" x14ac:dyDescent="0.3">
      <c r="A163" s="149">
        <v>44330</v>
      </c>
      <c r="B163" s="11">
        <f>MAX(B$2:B162)+1</f>
        <v>1920</v>
      </c>
      <c r="C163" s="4" t="s">
        <v>402</v>
      </c>
      <c r="D163" t="s">
        <v>1782</v>
      </c>
      <c r="E163" t="s">
        <v>481</v>
      </c>
      <c r="G163" s="193">
        <v>3000</v>
      </c>
      <c r="H163">
        <f t="shared" si="5"/>
        <v>1786973</v>
      </c>
    </row>
    <row r="164" spans="1:8" x14ac:dyDescent="0.3">
      <c r="A164" s="149">
        <v>44330</v>
      </c>
      <c r="B164" s="11">
        <f>MAX(B$2:B163)+1</f>
        <v>1921</v>
      </c>
      <c r="C164" s="4" t="s">
        <v>538</v>
      </c>
      <c r="D164" t="s">
        <v>1783</v>
      </c>
      <c r="E164" t="s">
        <v>854</v>
      </c>
      <c r="G164" s="193">
        <v>33000</v>
      </c>
      <c r="H164">
        <f t="shared" si="5"/>
        <v>1753973</v>
      </c>
    </row>
    <row r="165" spans="1:8" x14ac:dyDescent="0.3">
      <c r="A165" s="149">
        <v>44333</v>
      </c>
      <c r="B165" s="11">
        <f>MAX(B$2:B164)+1</f>
        <v>1922</v>
      </c>
      <c r="C165" s="4" t="s">
        <v>66</v>
      </c>
      <c r="D165" t="s">
        <v>1784</v>
      </c>
      <c r="E165" t="s">
        <v>854</v>
      </c>
      <c r="G165" s="193">
        <v>8000</v>
      </c>
      <c r="H165">
        <f t="shared" si="5"/>
        <v>1745973</v>
      </c>
    </row>
    <row r="166" spans="1:8" x14ac:dyDescent="0.3">
      <c r="A166" s="149">
        <v>44333</v>
      </c>
      <c r="B166" s="11">
        <f>MAX(B$2:B165)+1</f>
        <v>1923</v>
      </c>
      <c r="C166" s="4" t="s">
        <v>26</v>
      </c>
      <c r="D166" t="s">
        <v>1785</v>
      </c>
      <c r="E166" t="s">
        <v>481</v>
      </c>
      <c r="G166" s="193">
        <v>16000</v>
      </c>
      <c r="H166">
        <f t="shared" si="5"/>
        <v>1729973</v>
      </c>
    </row>
    <row r="167" spans="1:8" x14ac:dyDescent="0.3">
      <c r="A167" s="149">
        <v>44333</v>
      </c>
      <c r="B167" s="11">
        <f>MAX(B$2:B166)+1</f>
        <v>1924</v>
      </c>
      <c r="C167" s="4" t="s">
        <v>26</v>
      </c>
      <c r="D167" t="s">
        <v>1786</v>
      </c>
      <c r="E167" t="s">
        <v>524</v>
      </c>
      <c r="G167" s="193">
        <v>3000</v>
      </c>
      <c r="H167">
        <f t="shared" si="5"/>
        <v>1726973</v>
      </c>
    </row>
    <row r="168" spans="1:8" x14ac:dyDescent="0.3">
      <c r="A168" s="149">
        <v>44333</v>
      </c>
      <c r="B168" s="11">
        <f>MAX(B$2:B167)+1</f>
        <v>1925</v>
      </c>
      <c r="C168" s="4" t="s">
        <v>26</v>
      </c>
      <c r="D168" t="s">
        <v>1787</v>
      </c>
      <c r="E168" s="194" t="s">
        <v>1802</v>
      </c>
      <c r="G168" s="193">
        <v>80000</v>
      </c>
      <c r="H168">
        <f t="shared" si="5"/>
        <v>1646973</v>
      </c>
    </row>
    <row r="169" spans="1:8" x14ac:dyDescent="0.3">
      <c r="A169" s="149">
        <v>44335</v>
      </c>
      <c r="B169" s="11">
        <f>MAX(B$2:B168)+1</f>
        <v>1926</v>
      </c>
      <c r="C169" s="4" t="s">
        <v>66</v>
      </c>
      <c r="D169" t="s">
        <v>1788</v>
      </c>
      <c r="E169" t="s">
        <v>481</v>
      </c>
      <c r="G169" s="193">
        <v>38000</v>
      </c>
      <c r="H169">
        <f t="shared" si="5"/>
        <v>1608973</v>
      </c>
    </row>
    <row r="170" spans="1:8" x14ac:dyDescent="0.3">
      <c r="A170" s="149">
        <v>44335</v>
      </c>
      <c r="B170" s="11">
        <f>MAX(B$2:B169)+1</f>
        <v>1927</v>
      </c>
      <c r="C170" s="4" t="s">
        <v>66</v>
      </c>
      <c r="D170" t="s">
        <v>1789</v>
      </c>
      <c r="E170" t="s">
        <v>854</v>
      </c>
      <c r="G170" s="193">
        <v>27000</v>
      </c>
      <c r="H170">
        <f t="shared" si="5"/>
        <v>1581973</v>
      </c>
    </row>
    <row r="171" spans="1:8" x14ac:dyDescent="0.3">
      <c r="A171" s="149">
        <v>44335</v>
      </c>
      <c r="B171" s="11">
        <f>MAX(B$2:B170)+1</f>
        <v>1928</v>
      </c>
      <c r="C171" s="4" t="s">
        <v>386</v>
      </c>
      <c r="D171" t="s">
        <v>1643</v>
      </c>
      <c r="E171" t="s">
        <v>883</v>
      </c>
      <c r="G171" s="193">
        <v>40000</v>
      </c>
      <c r="H171">
        <f t="shared" si="5"/>
        <v>1541973</v>
      </c>
    </row>
    <row r="172" spans="1:8" x14ac:dyDescent="0.3">
      <c r="A172" s="149">
        <v>44336</v>
      </c>
      <c r="B172" s="11">
        <f>MAX(B$2:B171)+1</f>
        <v>1929</v>
      </c>
      <c r="C172" s="4" t="s">
        <v>402</v>
      </c>
      <c r="D172" t="s">
        <v>1790</v>
      </c>
      <c r="E172" t="s">
        <v>481</v>
      </c>
      <c r="G172" s="193">
        <v>2000</v>
      </c>
      <c r="H172">
        <f t="shared" si="5"/>
        <v>1539973</v>
      </c>
    </row>
    <row r="173" spans="1:8" x14ac:dyDescent="0.3">
      <c r="A173" s="149">
        <v>44337</v>
      </c>
      <c r="B173" s="11">
        <f>MAX(B$2:B172)+1</f>
        <v>1930</v>
      </c>
      <c r="C173" s="4" t="s">
        <v>386</v>
      </c>
      <c r="D173" t="s">
        <v>1791</v>
      </c>
      <c r="E173" t="s">
        <v>876</v>
      </c>
      <c r="G173" s="193">
        <v>46725</v>
      </c>
      <c r="H173">
        <f t="shared" si="5"/>
        <v>1493248</v>
      </c>
    </row>
    <row r="174" spans="1:8" x14ac:dyDescent="0.3">
      <c r="A174" s="149">
        <v>44337</v>
      </c>
      <c r="B174" s="11">
        <f>MAX(B$2:B173)+1</f>
        <v>1931</v>
      </c>
      <c r="C174" s="4" t="s">
        <v>402</v>
      </c>
      <c r="D174" t="s">
        <v>1792</v>
      </c>
      <c r="E174" t="s">
        <v>481</v>
      </c>
      <c r="G174" s="193">
        <v>3000</v>
      </c>
      <c r="H174">
        <f t="shared" si="5"/>
        <v>1490248</v>
      </c>
    </row>
    <row r="175" spans="1:8" x14ac:dyDescent="0.3">
      <c r="A175" s="149">
        <v>44337</v>
      </c>
      <c r="B175" s="11">
        <f>MAX(B$2:B174)+1</f>
        <v>1932</v>
      </c>
      <c r="C175" s="4" t="s">
        <v>66</v>
      </c>
      <c r="D175" t="s">
        <v>1793</v>
      </c>
      <c r="E175" t="s">
        <v>963</v>
      </c>
      <c r="G175" s="193">
        <v>10000</v>
      </c>
      <c r="H175">
        <f t="shared" si="5"/>
        <v>1480248</v>
      </c>
    </row>
    <row r="176" spans="1:8" x14ac:dyDescent="0.3">
      <c r="A176" s="149">
        <v>44340</v>
      </c>
      <c r="B176" s="11">
        <f>MAX(B$2:B175)+1</f>
        <v>1933</v>
      </c>
      <c r="C176" s="4" t="s">
        <v>402</v>
      </c>
      <c r="D176" t="s">
        <v>1794</v>
      </c>
      <c r="E176" t="s">
        <v>481</v>
      </c>
      <c r="G176" s="193">
        <v>8000</v>
      </c>
      <c r="H176">
        <f t="shared" si="5"/>
        <v>1472248</v>
      </c>
    </row>
    <row r="177" spans="1:8" x14ac:dyDescent="0.3">
      <c r="A177" s="149">
        <v>44340</v>
      </c>
      <c r="B177" s="11">
        <f>MAX(B$2:B176)+1</f>
        <v>1934</v>
      </c>
      <c r="C177" s="4" t="s">
        <v>26</v>
      </c>
      <c r="D177" t="s">
        <v>1795</v>
      </c>
      <c r="E177" t="s">
        <v>475</v>
      </c>
      <c r="G177" s="193">
        <v>10000</v>
      </c>
      <c r="H177">
        <f t="shared" si="5"/>
        <v>1462248</v>
      </c>
    </row>
    <row r="178" spans="1:8" x14ac:dyDescent="0.3">
      <c r="A178" s="149">
        <v>44342</v>
      </c>
      <c r="B178" s="11">
        <f>MAX(B$2:B177)+1</f>
        <v>1935</v>
      </c>
      <c r="C178" s="4" t="s">
        <v>66</v>
      </c>
      <c r="D178" t="s">
        <v>1796</v>
      </c>
      <c r="E178" t="s">
        <v>938</v>
      </c>
      <c r="G178" s="193">
        <v>10000</v>
      </c>
      <c r="H178">
        <f t="shared" si="5"/>
        <v>1452248</v>
      </c>
    </row>
    <row r="179" spans="1:8" x14ac:dyDescent="0.3">
      <c r="A179" s="149">
        <v>44343</v>
      </c>
      <c r="B179" s="11">
        <f>MAX(B$2:B178)+1</f>
        <v>1936</v>
      </c>
      <c r="C179" s="4" t="s">
        <v>29</v>
      </c>
      <c r="D179" t="s">
        <v>1797</v>
      </c>
      <c r="E179" s="4" t="s">
        <v>854</v>
      </c>
      <c r="G179" s="193">
        <v>50000</v>
      </c>
      <c r="H179">
        <f t="shared" si="5"/>
        <v>1402248</v>
      </c>
    </row>
    <row r="180" spans="1:8" x14ac:dyDescent="0.3">
      <c r="A180" s="149">
        <v>44343</v>
      </c>
      <c r="B180" s="11">
        <f>MAX(B$2:B179)+1</f>
        <v>1937</v>
      </c>
      <c r="C180" s="4" t="s">
        <v>26</v>
      </c>
      <c r="D180" t="s">
        <v>1798</v>
      </c>
      <c r="E180" t="s">
        <v>475</v>
      </c>
      <c r="G180" s="193">
        <v>40000</v>
      </c>
      <c r="H180">
        <f t="shared" si="5"/>
        <v>1362248</v>
      </c>
    </row>
    <row r="181" spans="1:8" x14ac:dyDescent="0.3">
      <c r="A181" s="149">
        <v>44343</v>
      </c>
      <c r="B181" s="11">
        <f>MAX(B$2:B180)+1</f>
        <v>1938</v>
      </c>
      <c r="C181" s="4" t="s">
        <v>402</v>
      </c>
      <c r="D181" t="s">
        <v>1799</v>
      </c>
      <c r="E181" t="s">
        <v>897</v>
      </c>
      <c r="G181" s="193">
        <v>2000</v>
      </c>
      <c r="H181">
        <f t="shared" si="5"/>
        <v>1360248</v>
      </c>
    </row>
    <row r="182" spans="1:8" x14ac:dyDescent="0.3">
      <c r="A182" s="149">
        <v>44344</v>
      </c>
      <c r="B182" s="11">
        <f>MAX(B$2:B181)+1</f>
        <v>1939</v>
      </c>
      <c r="C182" s="4" t="s">
        <v>66</v>
      </c>
      <c r="D182" t="s">
        <v>1800</v>
      </c>
      <c r="E182" t="s">
        <v>854</v>
      </c>
      <c r="G182" s="193">
        <v>33000</v>
      </c>
      <c r="H182">
        <f t="shared" si="5"/>
        <v>1327248</v>
      </c>
    </row>
    <row r="183" spans="1:8" x14ac:dyDescent="0.3">
      <c r="A183" s="149">
        <v>44347</v>
      </c>
      <c r="B183" s="11">
        <f>MAX(B$2:B182)+1</f>
        <v>1940</v>
      </c>
      <c r="C183" s="4" t="s">
        <v>26</v>
      </c>
      <c r="D183" t="s">
        <v>1776</v>
      </c>
      <c r="E183" t="s">
        <v>466</v>
      </c>
      <c r="G183" s="193">
        <v>20000</v>
      </c>
      <c r="H183">
        <f t="shared" si="5"/>
        <v>1307248</v>
      </c>
    </row>
    <row r="184" spans="1:8" x14ac:dyDescent="0.3">
      <c r="A184" s="149">
        <v>44347</v>
      </c>
      <c r="B184" s="11">
        <f>MAX(B$2:B183)+1</f>
        <v>1941</v>
      </c>
      <c r="C184" s="4" t="s">
        <v>26</v>
      </c>
      <c r="D184" t="s">
        <v>1801</v>
      </c>
      <c r="E184" t="s">
        <v>466</v>
      </c>
      <c r="G184" s="193">
        <v>24500</v>
      </c>
      <c r="H184">
        <f>H183-G184+F184</f>
        <v>1282748</v>
      </c>
    </row>
    <row r="185" spans="1:8" x14ac:dyDescent="0.3">
      <c r="A185" s="149">
        <v>44348</v>
      </c>
      <c r="B185" s="11">
        <f>MAX(B$2:B184)+1</f>
        <v>1942</v>
      </c>
      <c r="C185" s="4" t="s">
        <v>26</v>
      </c>
      <c r="D185" t="s">
        <v>1803</v>
      </c>
      <c r="E185" t="s">
        <v>611</v>
      </c>
      <c r="G185" s="193">
        <v>100000</v>
      </c>
      <c r="H185">
        <f t="shared" si="5"/>
        <v>1182748</v>
      </c>
    </row>
    <row r="186" spans="1:8" x14ac:dyDescent="0.3">
      <c r="A186" s="149">
        <v>44348</v>
      </c>
      <c r="B186" s="11">
        <f>MAX(B$2:B185)+1</f>
        <v>1943</v>
      </c>
      <c r="C186" s="4" t="s">
        <v>1258</v>
      </c>
      <c r="D186" t="s">
        <v>1804</v>
      </c>
      <c r="E186" t="s">
        <v>517</v>
      </c>
      <c r="G186" s="193">
        <v>355000</v>
      </c>
      <c r="H186">
        <f t="shared" si="5"/>
        <v>827748</v>
      </c>
    </row>
    <row r="187" spans="1:8" x14ac:dyDescent="0.3">
      <c r="A187" s="149">
        <v>44348</v>
      </c>
      <c r="B187" s="11">
        <f>MAX(B$2:B186)+1</f>
        <v>1944</v>
      </c>
      <c r="C187" s="4" t="s">
        <v>1631</v>
      </c>
      <c r="D187" t="s">
        <v>1805</v>
      </c>
      <c r="E187" t="s">
        <v>1632</v>
      </c>
      <c r="G187" s="193">
        <v>352000</v>
      </c>
      <c r="H187">
        <f t="shared" si="5"/>
        <v>475748</v>
      </c>
    </row>
    <row r="188" spans="1:8" x14ac:dyDescent="0.3">
      <c r="A188" s="149">
        <v>44349</v>
      </c>
      <c r="B188" s="11">
        <f>MAX(B$2:B187)+1</f>
        <v>1945</v>
      </c>
      <c r="C188" s="4" t="s">
        <v>1465</v>
      </c>
      <c r="D188" t="s">
        <v>1806</v>
      </c>
      <c r="E188" t="s">
        <v>481</v>
      </c>
      <c r="G188" s="193">
        <v>2260</v>
      </c>
      <c r="H188">
        <f t="shared" si="5"/>
        <v>473488</v>
      </c>
    </row>
    <row r="189" spans="1:8" x14ac:dyDescent="0.3">
      <c r="A189" s="149">
        <v>44350</v>
      </c>
      <c r="B189" s="11">
        <f>MAX(B$2:B188)+1</f>
        <v>1946</v>
      </c>
      <c r="C189" s="4" t="s">
        <v>402</v>
      </c>
      <c r="D189" t="s">
        <v>1807</v>
      </c>
      <c r="E189" t="s">
        <v>611</v>
      </c>
      <c r="G189" s="193">
        <v>15000</v>
      </c>
      <c r="H189">
        <f t="shared" si="5"/>
        <v>458488</v>
      </c>
    </row>
    <row r="190" spans="1:8" x14ac:dyDescent="0.3">
      <c r="A190" s="149">
        <v>44350</v>
      </c>
      <c r="B190" s="11">
        <f>MAX(B$2:B189)+1</f>
        <v>1947</v>
      </c>
      <c r="C190" s="4" t="s">
        <v>66</v>
      </c>
      <c r="D190" t="s">
        <v>1808</v>
      </c>
      <c r="E190" t="s">
        <v>611</v>
      </c>
      <c r="G190" s="193">
        <v>30000</v>
      </c>
      <c r="H190">
        <f t="shared" si="5"/>
        <v>428488</v>
      </c>
    </row>
    <row r="191" spans="1:8" x14ac:dyDescent="0.3">
      <c r="A191" s="149">
        <v>44354</v>
      </c>
      <c r="B191" s="11">
        <f>MAX(B$2:B190)+1</f>
        <v>1948</v>
      </c>
      <c r="C191" s="4" t="s">
        <v>402</v>
      </c>
      <c r="D191" t="s">
        <v>1809</v>
      </c>
      <c r="E191" t="s">
        <v>481</v>
      </c>
      <c r="G191" s="193">
        <v>2000</v>
      </c>
      <c r="H191">
        <f t="shared" si="5"/>
        <v>426488</v>
      </c>
    </row>
    <row r="192" spans="1:8" x14ac:dyDescent="0.3">
      <c r="A192" s="149">
        <v>44354</v>
      </c>
      <c r="B192" s="11">
        <f>MAX(B$2:B191)+1</f>
        <v>1949</v>
      </c>
      <c r="C192" s="4" t="s">
        <v>66</v>
      </c>
      <c r="D192" t="s">
        <v>1810</v>
      </c>
      <c r="E192" t="s">
        <v>938</v>
      </c>
      <c r="G192" s="193">
        <v>10000</v>
      </c>
      <c r="H192">
        <f t="shared" si="5"/>
        <v>416488</v>
      </c>
    </row>
    <row r="193" spans="1:8" x14ac:dyDescent="0.3">
      <c r="A193" s="149">
        <v>44354</v>
      </c>
      <c r="B193" s="11">
        <f>MAX(B$2:B192)+1</f>
        <v>1950</v>
      </c>
      <c r="C193" s="4" t="s">
        <v>66</v>
      </c>
      <c r="D193" t="s">
        <v>1770</v>
      </c>
      <c r="E193" t="s">
        <v>854</v>
      </c>
      <c r="G193" s="193">
        <v>27000</v>
      </c>
      <c r="H193">
        <f t="shared" si="5"/>
        <v>389488</v>
      </c>
    </row>
    <row r="194" spans="1:8" x14ac:dyDescent="0.3">
      <c r="A194" s="149">
        <v>44354</v>
      </c>
      <c r="B194" s="11">
        <f>MAX(B$2:B193)+1</f>
        <v>1951</v>
      </c>
      <c r="C194" s="4" t="s">
        <v>1631</v>
      </c>
      <c r="D194" t="s">
        <v>1811</v>
      </c>
      <c r="E194" t="s">
        <v>529</v>
      </c>
      <c r="G194" s="193">
        <v>18000</v>
      </c>
      <c r="H194">
        <f t="shared" si="5"/>
        <v>371488</v>
      </c>
    </row>
    <row r="195" spans="1:8" x14ac:dyDescent="0.3">
      <c r="A195" s="149">
        <v>44355</v>
      </c>
      <c r="B195" s="11">
        <f>MAX(B$2:B194)+1</f>
        <v>1952</v>
      </c>
      <c r="C195" s="4" t="s">
        <v>1631</v>
      </c>
      <c r="D195" t="s">
        <v>1812</v>
      </c>
      <c r="E195" t="s">
        <v>906</v>
      </c>
      <c r="G195" s="193">
        <v>30000</v>
      </c>
      <c r="H195">
        <f t="shared" si="5"/>
        <v>341488</v>
      </c>
    </row>
    <row r="196" spans="1:8" x14ac:dyDescent="0.3">
      <c r="A196" s="149">
        <v>44355</v>
      </c>
      <c r="B196" s="11">
        <f>MAX(B$2:B195)+1</f>
        <v>1953</v>
      </c>
      <c r="C196" s="4" t="s">
        <v>26</v>
      </c>
      <c r="D196" t="s">
        <v>1842</v>
      </c>
      <c r="E196" t="s">
        <v>529</v>
      </c>
      <c r="G196" s="193">
        <v>42080</v>
      </c>
      <c r="H196">
        <f t="shared" si="5"/>
        <v>299408</v>
      </c>
    </row>
    <row r="197" spans="1:8" x14ac:dyDescent="0.3">
      <c r="A197" s="149">
        <v>44356</v>
      </c>
      <c r="B197" s="11">
        <f>MAX(B$2:B196)+1</f>
        <v>1954</v>
      </c>
      <c r="C197" s="4" t="s">
        <v>1631</v>
      </c>
      <c r="D197" t="s">
        <v>1813</v>
      </c>
      <c r="E197" t="s">
        <v>906</v>
      </c>
      <c r="G197" s="193">
        <v>70000</v>
      </c>
      <c r="H197">
        <f t="shared" si="5"/>
        <v>229408</v>
      </c>
    </row>
    <row r="198" spans="1:8" x14ac:dyDescent="0.3">
      <c r="A198" s="149">
        <v>44357</v>
      </c>
      <c r="B198" s="11">
        <f>MAX(B$2:B197)+1</f>
        <v>1955</v>
      </c>
      <c r="C198" s="4" t="s">
        <v>66</v>
      </c>
      <c r="D198" t="s">
        <v>1814</v>
      </c>
      <c r="E198" t="s">
        <v>938</v>
      </c>
      <c r="G198" s="193">
        <v>50000</v>
      </c>
      <c r="H198">
        <f t="shared" si="5"/>
        <v>179408</v>
      </c>
    </row>
    <row r="199" spans="1:8" x14ac:dyDescent="0.3">
      <c r="A199" s="149">
        <v>44357</v>
      </c>
      <c r="B199" s="11">
        <f>MAX(B$2:B198)+1</f>
        <v>1956</v>
      </c>
      <c r="C199" s="4" t="s">
        <v>26</v>
      </c>
      <c r="D199" t="s">
        <v>1815</v>
      </c>
      <c r="E199" t="s">
        <v>854</v>
      </c>
      <c r="G199" s="193">
        <v>6000</v>
      </c>
      <c r="H199">
        <f t="shared" si="5"/>
        <v>173408</v>
      </c>
    </row>
    <row r="200" spans="1:8" x14ac:dyDescent="0.3">
      <c r="A200" s="149">
        <v>44357</v>
      </c>
      <c r="B200" s="11"/>
      <c r="C200" s="4" t="s">
        <v>521</v>
      </c>
      <c r="D200" t="s">
        <v>1817</v>
      </c>
      <c r="F200">
        <v>2800000</v>
      </c>
      <c r="G200" s="193"/>
      <c r="H200">
        <f t="shared" si="5"/>
        <v>2973408</v>
      </c>
    </row>
    <row r="201" spans="1:8" x14ac:dyDescent="0.3">
      <c r="A201" s="149">
        <v>44358</v>
      </c>
      <c r="B201" s="11">
        <f>MAX(B$2:B199)+1</f>
        <v>1957</v>
      </c>
      <c r="C201" s="4" t="s">
        <v>26</v>
      </c>
      <c r="D201" t="s">
        <v>1818</v>
      </c>
      <c r="E201" t="s">
        <v>591</v>
      </c>
      <c r="G201" s="193">
        <v>50000</v>
      </c>
      <c r="H201">
        <f t="shared" si="5"/>
        <v>2923408</v>
      </c>
    </row>
    <row r="202" spans="1:8" x14ac:dyDescent="0.3">
      <c r="A202" s="149">
        <v>44358</v>
      </c>
      <c r="B202" s="11">
        <f>MAX(B$2:B201)+1</f>
        <v>1958</v>
      </c>
      <c r="C202" s="4" t="s">
        <v>538</v>
      </c>
      <c r="D202" t="s">
        <v>1819</v>
      </c>
      <c r="E202" t="s">
        <v>854</v>
      </c>
      <c r="G202" s="193">
        <v>30000</v>
      </c>
      <c r="H202">
        <f t="shared" si="5"/>
        <v>2893408</v>
      </c>
    </row>
    <row r="203" spans="1:8" x14ac:dyDescent="0.3">
      <c r="A203" s="149">
        <v>44363</v>
      </c>
      <c r="B203" s="11">
        <f>MAX(B$2:B202)+1</f>
        <v>1959</v>
      </c>
      <c r="C203" s="4" t="s">
        <v>538</v>
      </c>
      <c r="D203" t="s">
        <v>1820</v>
      </c>
      <c r="E203" t="s">
        <v>483</v>
      </c>
      <c r="G203" s="193">
        <v>998000</v>
      </c>
      <c r="H203">
        <f t="shared" si="5"/>
        <v>1895408</v>
      </c>
    </row>
    <row r="204" spans="1:8" x14ac:dyDescent="0.3">
      <c r="A204" s="149">
        <v>44363</v>
      </c>
      <c r="B204" s="11">
        <f>MAX(B$2:B203)+1</f>
        <v>1960</v>
      </c>
      <c r="C204" s="4" t="s">
        <v>538</v>
      </c>
      <c r="D204" t="s">
        <v>1821</v>
      </c>
      <c r="E204" t="s">
        <v>475</v>
      </c>
      <c r="G204" s="193">
        <v>45000</v>
      </c>
      <c r="H204">
        <f t="shared" si="5"/>
        <v>1850408</v>
      </c>
    </row>
    <row r="205" spans="1:8" x14ac:dyDescent="0.3">
      <c r="A205" s="149">
        <v>44364</v>
      </c>
      <c r="B205" s="11">
        <f>MAX(B$2:B204)+1</f>
        <v>1961</v>
      </c>
      <c r="C205" s="4" t="s">
        <v>386</v>
      </c>
      <c r="D205" t="s">
        <v>1643</v>
      </c>
      <c r="E205" t="s">
        <v>883</v>
      </c>
      <c r="G205" s="193">
        <v>40000</v>
      </c>
      <c r="H205">
        <f t="shared" si="5"/>
        <v>1810408</v>
      </c>
    </row>
    <row r="206" spans="1:8" x14ac:dyDescent="0.3">
      <c r="A206" s="149">
        <v>44364</v>
      </c>
      <c r="B206" s="11">
        <f>MAX(B$2:B205)+1</f>
        <v>1962</v>
      </c>
      <c r="C206" s="4" t="s">
        <v>402</v>
      </c>
      <c r="D206" t="s">
        <v>1822</v>
      </c>
      <c r="E206" t="s">
        <v>481</v>
      </c>
      <c r="G206" s="193">
        <v>5000</v>
      </c>
      <c r="H206">
        <f t="shared" si="5"/>
        <v>1805408</v>
      </c>
    </row>
    <row r="207" spans="1:8" x14ac:dyDescent="0.3">
      <c r="A207" s="149">
        <v>44365</v>
      </c>
      <c r="B207" s="11">
        <f>MAX(B$2:B206)+1</f>
        <v>1963</v>
      </c>
      <c r="C207" s="4" t="s">
        <v>66</v>
      </c>
      <c r="D207" t="s">
        <v>1823</v>
      </c>
      <c r="E207" t="s">
        <v>854</v>
      </c>
      <c r="G207" s="193">
        <v>27000</v>
      </c>
      <c r="H207">
        <f t="shared" si="5"/>
        <v>1778408</v>
      </c>
    </row>
    <row r="208" spans="1:8" x14ac:dyDescent="0.3">
      <c r="A208" s="149">
        <v>44365</v>
      </c>
      <c r="B208" s="11">
        <f>MAX(B$2:B207)+1</f>
        <v>1964</v>
      </c>
      <c r="C208" s="4" t="s">
        <v>26</v>
      </c>
      <c r="D208" t="s">
        <v>1824</v>
      </c>
      <c r="E208" t="s">
        <v>611</v>
      </c>
      <c r="G208" s="193">
        <v>8000</v>
      </c>
      <c r="H208">
        <f t="shared" si="5"/>
        <v>1770408</v>
      </c>
    </row>
    <row r="209" spans="1:8" x14ac:dyDescent="0.3">
      <c r="A209" s="149">
        <v>44365</v>
      </c>
      <c r="B209" s="11">
        <f>MAX(B$2:B208)+1</f>
        <v>1965</v>
      </c>
      <c r="C209" s="4" t="s">
        <v>26</v>
      </c>
      <c r="D209" t="s">
        <v>1776</v>
      </c>
      <c r="E209" t="s">
        <v>466</v>
      </c>
      <c r="G209" s="193">
        <v>20000</v>
      </c>
      <c r="H209">
        <f t="shared" si="5"/>
        <v>1750408</v>
      </c>
    </row>
    <row r="210" spans="1:8" x14ac:dyDescent="0.3">
      <c r="A210" s="149">
        <v>44365</v>
      </c>
      <c r="B210" s="11">
        <f>MAX(B$2:B209)+1</f>
        <v>1966</v>
      </c>
      <c r="C210" s="4" t="s">
        <v>538</v>
      </c>
      <c r="D210" t="s">
        <v>1825</v>
      </c>
      <c r="E210" t="s">
        <v>533</v>
      </c>
      <c r="G210" s="193">
        <v>30000</v>
      </c>
      <c r="H210">
        <f t="shared" si="5"/>
        <v>1720408</v>
      </c>
    </row>
    <row r="211" spans="1:8" x14ac:dyDescent="0.3">
      <c r="A211" s="149">
        <v>44368</v>
      </c>
      <c r="B211" s="11">
        <f>MAX(B$2:B210)+1</f>
        <v>1967</v>
      </c>
      <c r="C211" s="4" t="s">
        <v>386</v>
      </c>
      <c r="D211" t="s">
        <v>1826</v>
      </c>
      <c r="E211" t="s">
        <v>876</v>
      </c>
      <c r="G211" s="193">
        <v>47700</v>
      </c>
      <c r="H211">
        <f t="shared" si="5"/>
        <v>1672708</v>
      </c>
    </row>
    <row r="212" spans="1:8" x14ac:dyDescent="0.3">
      <c r="A212" s="149">
        <v>44368</v>
      </c>
      <c r="B212" s="11">
        <f>MAX(B$2:B211)+1</f>
        <v>1968</v>
      </c>
      <c r="C212" s="4" t="s">
        <v>386</v>
      </c>
      <c r="D212" t="s">
        <v>1827</v>
      </c>
      <c r="E212" t="s">
        <v>891</v>
      </c>
      <c r="G212" s="193">
        <v>40000</v>
      </c>
      <c r="H212">
        <f t="shared" si="5"/>
        <v>1632708</v>
      </c>
    </row>
    <row r="213" spans="1:8" x14ac:dyDescent="0.3">
      <c r="A213" s="149">
        <v>44369</v>
      </c>
      <c r="B213" s="11">
        <f>MAX(B$2:B212)+1</f>
        <v>1969</v>
      </c>
      <c r="C213" s="4" t="s">
        <v>66</v>
      </c>
      <c r="D213" t="s">
        <v>1823</v>
      </c>
      <c r="E213" t="s">
        <v>854</v>
      </c>
      <c r="G213" s="193">
        <v>27000</v>
      </c>
      <c r="H213">
        <f t="shared" si="5"/>
        <v>1605708</v>
      </c>
    </row>
    <row r="214" spans="1:8" x14ac:dyDescent="0.3">
      <c r="A214" s="149">
        <v>44370</v>
      </c>
      <c r="B214" s="11">
        <f>MAX(B$2:B213)+1</f>
        <v>1970</v>
      </c>
      <c r="C214" s="4" t="s">
        <v>66</v>
      </c>
      <c r="D214" t="s">
        <v>1828</v>
      </c>
      <c r="E214" t="s">
        <v>481</v>
      </c>
      <c r="G214" s="193">
        <v>3000</v>
      </c>
      <c r="H214">
        <f t="shared" ref="H214:H252" si="6">H213-G214+F214</f>
        <v>1602708</v>
      </c>
    </row>
    <row r="215" spans="1:8" x14ac:dyDescent="0.3">
      <c r="A215" s="149">
        <v>44371</v>
      </c>
      <c r="B215" s="11">
        <f>MAX(B$2:B214)+1</f>
        <v>1971</v>
      </c>
      <c r="C215" s="4" t="s">
        <v>66</v>
      </c>
      <c r="D215" t="s">
        <v>1829</v>
      </c>
      <c r="E215" t="s">
        <v>938</v>
      </c>
      <c r="G215" s="193">
        <v>20000</v>
      </c>
      <c r="H215">
        <f t="shared" si="6"/>
        <v>1582708</v>
      </c>
    </row>
    <row r="216" spans="1:8" x14ac:dyDescent="0.3">
      <c r="A216" s="149">
        <v>44371</v>
      </c>
      <c r="B216" s="11">
        <f>MAX(B$2:B215)+1</f>
        <v>1972</v>
      </c>
      <c r="C216" s="4" t="s">
        <v>26</v>
      </c>
      <c r="D216" t="s">
        <v>1830</v>
      </c>
      <c r="E216" t="s">
        <v>524</v>
      </c>
      <c r="G216" s="193">
        <v>12500</v>
      </c>
      <c r="H216">
        <f t="shared" si="6"/>
        <v>1570208</v>
      </c>
    </row>
    <row r="217" spans="1:8" x14ac:dyDescent="0.3">
      <c r="A217" s="149">
        <v>44371</v>
      </c>
      <c r="B217" s="11">
        <f>MAX(B$2:B216)+1</f>
        <v>1973</v>
      </c>
      <c r="C217" s="4" t="s">
        <v>26</v>
      </c>
      <c r="D217" t="s">
        <v>1831</v>
      </c>
      <c r="E217" t="s">
        <v>481</v>
      </c>
      <c r="G217" s="193">
        <v>3000</v>
      </c>
      <c r="H217">
        <f t="shared" si="6"/>
        <v>1567208</v>
      </c>
    </row>
    <row r="218" spans="1:8" x14ac:dyDescent="0.3">
      <c r="A218" s="149">
        <v>44371</v>
      </c>
      <c r="B218" s="11">
        <f>MAX(B$2:B217)+1</f>
        <v>1974</v>
      </c>
      <c r="C218" s="4" t="s">
        <v>386</v>
      </c>
      <c r="D218" t="s">
        <v>1832</v>
      </c>
      <c r="E218" t="s">
        <v>726</v>
      </c>
      <c r="G218" s="193">
        <v>5000</v>
      </c>
      <c r="H218">
        <f t="shared" si="6"/>
        <v>1562208</v>
      </c>
    </row>
    <row r="219" spans="1:8" x14ac:dyDescent="0.3">
      <c r="A219" s="149">
        <v>44371</v>
      </c>
      <c r="B219" s="11">
        <f>MAX(B$2:B218)+1</f>
        <v>1975</v>
      </c>
      <c r="C219" s="4" t="s">
        <v>538</v>
      </c>
      <c r="D219" t="s">
        <v>1833</v>
      </c>
      <c r="E219" t="s">
        <v>533</v>
      </c>
      <c r="G219" s="193">
        <v>69000</v>
      </c>
      <c r="H219">
        <f t="shared" si="6"/>
        <v>1493208</v>
      </c>
    </row>
    <row r="220" spans="1:8" x14ac:dyDescent="0.3">
      <c r="A220" s="149">
        <v>44372</v>
      </c>
      <c r="B220" s="11">
        <f>MAX(B$2:B219)+1</f>
        <v>1976</v>
      </c>
      <c r="C220" s="4" t="s">
        <v>26</v>
      </c>
      <c r="D220" t="s">
        <v>1834</v>
      </c>
      <c r="E220" t="s">
        <v>475</v>
      </c>
      <c r="G220" s="193">
        <v>35000</v>
      </c>
      <c r="H220">
        <f t="shared" si="6"/>
        <v>1458208</v>
      </c>
    </row>
    <row r="221" spans="1:8" x14ac:dyDescent="0.3">
      <c r="A221" s="149">
        <v>44372</v>
      </c>
      <c r="B221" s="11">
        <f>MAX(B$2:B220)+1</f>
        <v>1977</v>
      </c>
      <c r="C221" s="4" t="s">
        <v>26</v>
      </c>
      <c r="D221" t="s">
        <v>1835</v>
      </c>
      <c r="E221" t="s">
        <v>475</v>
      </c>
      <c r="G221" s="193">
        <v>35000</v>
      </c>
      <c r="H221">
        <f t="shared" si="6"/>
        <v>1423208</v>
      </c>
    </row>
    <row r="222" spans="1:8" x14ac:dyDescent="0.3">
      <c r="A222" s="149">
        <v>44375</v>
      </c>
      <c r="B222" s="11">
        <f>MAX(B$2:B221)+1</f>
        <v>1978</v>
      </c>
      <c r="C222" s="4" t="s">
        <v>29</v>
      </c>
      <c r="D222" t="s">
        <v>1836</v>
      </c>
      <c r="E222" t="s">
        <v>854</v>
      </c>
      <c r="G222" s="193">
        <v>50000</v>
      </c>
      <c r="H222">
        <f t="shared" si="6"/>
        <v>1373208</v>
      </c>
    </row>
    <row r="223" spans="1:8" x14ac:dyDescent="0.3">
      <c r="A223" s="149">
        <v>44375</v>
      </c>
      <c r="B223" s="11">
        <f>MAX(B$2:B222)+1</f>
        <v>1979</v>
      </c>
      <c r="C223" s="4" t="s">
        <v>26</v>
      </c>
      <c r="D223" t="s">
        <v>1837</v>
      </c>
      <c r="E223" t="s">
        <v>475</v>
      </c>
      <c r="G223" s="193">
        <v>6000</v>
      </c>
      <c r="H223">
        <f t="shared" si="6"/>
        <v>1367208</v>
      </c>
    </row>
    <row r="224" spans="1:8" x14ac:dyDescent="0.3">
      <c r="A224" s="149">
        <v>44375</v>
      </c>
      <c r="B224" s="11">
        <f>MAX(B$2:B223)+1</f>
        <v>1980</v>
      </c>
      <c r="C224" s="4" t="s">
        <v>66</v>
      </c>
      <c r="D224" t="s">
        <v>1838</v>
      </c>
      <c r="E224" s="4" t="s">
        <v>547</v>
      </c>
      <c r="G224" s="193">
        <v>15000</v>
      </c>
      <c r="H224">
        <f t="shared" si="6"/>
        <v>1352208</v>
      </c>
    </row>
    <row r="225" spans="1:8" x14ac:dyDescent="0.3">
      <c r="A225" s="149">
        <v>44375</v>
      </c>
      <c r="B225" s="11">
        <f>MAX(B$2:B224)+1</f>
        <v>1981</v>
      </c>
      <c r="C225" s="4" t="s">
        <v>26</v>
      </c>
      <c r="D225" t="s">
        <v>1839</v>
      </c>
      <c r="E225" t="s">
        <v>591</v>
      </c>
      <c r="G225" s="193">
        <v>70000</v>
      </c>
      <c r="H225">
        <f t="shared" si="6"/>
        <v>1282208</v>
      </c>
    </row>
    <row r="226" spans="1:8" x14ac:dyDescent="0.3">
      <c r="A226" s="149">
        <v>44376</v>
      </c>
      <c r="B226" s="11">
        <f>MAX(B$2:B225)+1</f>
        <v>1982</v>
      </c>
      <c r="C226" s="4" t="s">
        <v>26</v>
      </c>
      <c r="D226" t="s">
        <v>1840</v>
      </c>
      <c r="E226" t="s">
        <v>591</v>
      </c>
      <c r="G226" s="193">
        <v>25000</v>
      </c>
      <c r="H226">
        <f t="shared" si="6"/>
        <v>1257208</v>
      </c>
    </row>
    <row r="227" spans="1:8" x14ac:dyDescent="0.3">
      <c r="A227" s="149">
        <v>44377</v>
      </c>
      <c r="B227" s="11">
        <f>MAX(B$2:B226)+1</f>
        <v>1983</v>
      </c>
      <c r="C227" s="4" t="s">
        <v>66</v>
      </c>
      <c r="D227" t="s">
        <v>1823</v>
      </c>
      <c r="E227" t="s">
        <v>854</v>
      </c>
      <c r="G227" s="193">
        <v>27000</v>
      </c>
      <c r="H227">
        <f t="shared" si="6"/>
        <v>1230208</v>
      </c>
    </row>
    <row r="228" spans="1:8" x14ac:dyDescent="0.3">
      <c r="A228" s="149">
        <v>44377</v>
      </c>
      <c r="B228" s="11">
        <f>MAX(B$2:B227)+1</f>
        <v>1984</v>
      </c>
      <c r="C228" s="4" t="s">
        <v>26</v>
      </c>
      <c r="D228" t="s">
        <v>1841</v>
      </c>
      <c r="E228" t="s">
        <v>466</v>
      </c>
      <c r="G228" s="193">
        <v>31500</v>
      </c>
      <c r="H228">
        <f t="shared" si="6"/>
        <v>1198708</v>
      </c>
    </row>
    <row r="229" spans="1:8" x14ac:dyDescent="0.3">
      <c r="A229" s="149">
        <v>44379</v>
      </c>
      <c r="B229" s="11">
        <f>MAX(B$2:B228)+1</f>
        <v>1985</v>
      </c>
      <c r="C229" s="4" t="s">
        <v>1258</v>
      </c>
      <c r="D229" t="s">
        <v>1843</v>
      </c>
      <c r="E229" t="s">
        <v>517</v>
      </c>
      <c r="G229" s="193">
        <v>355000</v>
      </c>
      <c r="H229">
        <f t="shared" si="6"/>
        <v>843708</v>
      </c>
    </row>
    <row r="230" spans="1:8" x14ac:dyDescent="0.3">
      <c r="A230" s="149">
        <v>44379</v>
      </c>
      <c r="B230" s="11">
        <f>MAX(B$2:B229)+1</f>
        <v>1986</v>
      </c>
      <c r="C230" s="4" t="s">
        <v>1631</v>
      </c>
      <c r="D230" t="s">
        <v>1844</v>
      </c>
      <c r="E230" t="s">
        <v>1632</v>
      </c>
      <c r="G230" s="193">
        <v>372000</v>
      </c>
      <c r="H230">
        <f t="shared" si="6"/>
        <v>471708</v>
      </c>
    </row>
    <row r="231" spans="1:8" x14ac:dyDescent="0.3">
      <c r="A231" s="149">
        <v>44379</v>
      </c>
      <c r="B231" s="11">
        <f>MAX(B$2:B230)+1</f>
        <v>1987</v>
      </c>
      <c r="C231" s="4" t="s">
        <v>521</v>
      </c>
      <c r="D231" t="s">
        <v>1845</v>
      </c>
      <c r="E231" t="s">
        <v>938</v>
      </c>
      <c r="G231" s="193">
        <v>10000</v>
      </c>
      <c r="H231">
        <f t="shared" si="6"/>
        <v>461708</v>
      </c>
    </row>
    <row r="232" spans="1:8" x14ac:dyDescent="0.3">
      <c r="A232" s="149">
        <v>44384</v>
      </c>
      <c r="B232" s="11">
        <f>MAX(B$2:B231)+1</f>
        <v>1988</v>
      </c>
      <c r="C232" s="4" t="s">
        <v>26</v>
      </c>
      <c r="D232" t="s">
        <v>1846</v>
      </c>
      <c r="E232" t="s">
        <v>854</v>
      </c>
      <c r="G232" s="193">
        <v>3000</v>
      </c>
      <c r="H232">
        <f t="shared" si="6"/>
        <v>458708</v>
      </c>
    </row>
    <row r="233" spans="1:8" x14ac:dyDescent="0.3">
      <c r="A233" s="149">
        <v>44384</v>
      </c>
      <c r="B233" s="11">
        <f>MAX(B$2:B232)+1</f>
        <v>1989</v>
      </c>
      <c r="C233" s="4" t="s">
        <v>26</v>
      </c>
      <c r="D233" t="s">
        <v>1847</v>
      </c>
      <c r="E233" t="s">
        <v>489</v>
      </c>
      <c r="G233" s="193">
        <v>8000</v>
      </c>
      <c r="H233">
        <f t="shared" si="6"/>
        <v>450708</v>
      </c>
    </row>
    <row r="234" spans="1:8" x14ac:dyDescent="0.3">
      <c r="A234" s="149">
        <v>44389</v>
      </c>
      <c r="B234" s="11">
        <f>MAX(B$2:B233)+1</f>
        <v>1990</v>
      </c>
      <c r="C234" s="4" t="s">
        <v>26</v>
      </c>
      <c r="D234" t="s">
        <v>1848</v>
      </c>
      <c r="E234" t="s">
        <v>475</v>
      </c>
      <c r="G234" s="193">
        <v>4000</v>
      </c>
      <c r="H234">
        <f t="shared" si="6"/>
        <v>446708</v>
      </c>
    </row>
    <row r="235" spans="1:8" x14ac:dyDescent="0.3">
      <c r="A235" s="149">
        <v>44390</v>
      </c>
      <c r="B235" s="11">
        <f>MAX(B$2:B234)+1</f>
        <v>1991</v>
      </c>
      <c r="C235" s="4" t="s">
        <v>26</v>
      </c>
      <c r="D235" t="s">
        <v>1731</v>
      </c>
      <c r="E235" t="s">
        <v>466</v>
      </c>
      <c r="G235" s="193">
        <v>17500</v>
      </c>
      <c r="H235">
        <f t="shared" si="6"/>
        <v>429208</v>
      </c>
    </row>
    <row r="236" spans="1:8" x14ac:dyDescent="0.3">
      <c r="A236" s="149">
        <v>44390</v>
      </c>
      <c r="B236" s="11">
        <f>MAX(B$2:B235)+1</f>
        <v>1992</v>
      </c>
      <c r="C236" s="4" t="s">
        <v>26</v>
      </c>
      <c r="D236" t="s">
        <v>1823</v>
      </c>
      <c r="E236" t="s">
        <v>854</v>
      </c>
      <c r="G236" s="193">
        <v>27000</v>
      </c>
      <c r="H236">
        <f t="shared" si="6"/>
        <v>402208</v>
      </c>
    </row>
    <row r="237" spans="1:8" x14ac:dyDescent="0.3">
      <c r="A237" s="149">
        <v>44390</v>
      </c>
      <c r="B237" s="11">
        <f>MAX(B$2:B236)+1</f>
        <v>1993</v>
      </c>
      <c r="C237" s="4" t="s">
        <v>26</v>
      </c>
      <c r="D237" t="s">
        <v>842</v>
      </c>
      <c r="E237" t="s">
        <v>529</v>
      </c>
      <c r="G237" s="193">
        <v>42700</v>
      </c>
      <c r="H237">
        <f t="shared" si="6"/>
        <v>359508</v>
      </c>
    </row>
    <row r="238" spans="1:8" x14ac:dyDescent="0.3">
      <c r="A238" s="149">
        <v>44390</v>
      </c>
      <c r="B238" s="11">
        <f>MAX(B$2:B237)+1</f>
        <v>1994</v>
      </c>
      <c r="C238" s="4" t="s">
        <v>26</v>
      </c>
      <c r="D238" t="s">
        <v>1849</v>
      </c>
      <c r="E238" t="s">
        <v>611</v>
      </c>
      <c r="G238" s="193">
        <v>60000</v>
      </c>
      <c r="H238">
        <f t="shared" si="6"/>
        <v>299508</v>
      </c>
    </row>
    <row r="239" spans="1:8" x14ac:dyDescent="0.3">
      <c r="A239" s="149">
        <v>44390</v>
      </c>
      <c r="B239" s="11"/>
      <c r="C239" s="4" t="s">
        <v>521</v>
      </c>
      <c r="D239" t="s">
        <v>1850</v>
      </c>
      <c r="F239">
        <v>1600000</v>
      </c>
      <c r="G239" s="193"/>
      <c r="H239">
        <f t="shared" si="6"/>
        <v>1899508</v>
      </c>
    </row>
    <row r="240" spans="1:8" x14ac:dyDescent="0.3">
      <c r="A240" s="149">
        <v>44392</v>
      </c>
      <c r="B240" s="11">
        <f>MAX(B$2:B238)+1</f>
        <v>1995</v>
      </c>
      <c r="C240" s="4" t="s">
        <v>402</v>
      </c>
      <c r="D240" t="s">
        <v>1809</v>
      </c>
      <c r="E240" t="s">
        <v>481</v>
      </c>
      <c r="G240" s="193">
        <v>5000</v>
      </c>
      <c r="H240">
        <f t="shared" si="6"/>
        <v>1894508</v>
      </c>
    </row>
    <row r="241" spans="1:8" x14ac:dyDescent="0.3">
      <c r="A241" s="149">
        <v>44392</v>
      </c>
      <c r="B241" s="11">
        <f>MAX(B$2:B240)+1</f>
        <v>1996</v>
      </c>
      <c r="C241" s="4" t="s">
        <v>1378</v>
      </c>
      <c r="D241" t="s">
        <v>1851</v>
      </c>
      <c r="E241" t="s">
        <v>529</v>
      </c>
      <c r="G241" s="193">
        <v>60298</v>
      </c>
      <c r="H241">
        <f t="shared" si="6"/>
        <v>1834210</v>
      </c>
    </row>
    <row r="242" spans="1:8" x14ac:dyDescent="0.3">
      <c r="A242" s="149">
        <v>44393</v>
      </c>
      <c r="B242" s="11">
        <f>MAX(B$2:B241)+1</f>
        <v>1997</v>
      </c>
      <c r="C242" s="4" t="s">
        <v>26</v>
      </c>
      <c r="D242" t="s">
        <v>1853</v>
      </c>
      <c r="E242" t="s">
        <v>475</v>
      </c>
      <c r="G242" s="193">
        <v>10000</v>
      </c>
      <c r="H242">
        <f t="shared" si="6"/>
        <v>1824210</v>
      </c>
    </row>
    <row r="243" spans="1:8" x14ac:dyDescent="0.3">
      <c r="A243" s="149">
        <v>44393</v>
      </c>
      <c r="B243" s="11">
        <f>MAX(B$2:B242)+1</f>
        <v>1998</v>
      </c>
      <c r="C243" s="4" t="s">
        <v>538</v>
      </c>
      <c r="D243" t="s">
        <v>1852</v>
      </c>
      <c r="E243" t="s">
        <v>483</v>
      </c>
      <c r="G243" s="193">
        <v>36000</v>
      </c>
      <c r="H243">
        <f t="shared" si="6"/>
        <v>1788210</v>
      </c>
    </row>
    <row r="244" spans="1:8" x14ac:dyDescent="0.3">
      <c r="A244" s="149">
        <v>44410</v>
      </c>
      <c r="B244" s="11">
        <f>MAX(B$2:B243)+1</f>
        <v>1999</v>
      </c>
      <c r="C244" s="4" t="s">
        <v>66</v>
      </c>
      <c r="D244" t="s">
        <v>1854</v>
      </c>
      <c r="E244" t="s">
        <v>911</v>
      </c>
      <c r="G244" s="193">
        <v>5500</v>
      </c>
      <c r="H244">
        <f t="shared" si="6"/>
        <v>1782710</v>
      </c>
    </row>
    <row r="245" spans="1:8" x14ac:dyDescent="0.3">
      <c r="A245" s="149">
        <v>44411</v>
      </c>
      <c r="B245" s="11">
        <f>MAX(B$2:B244)+1</f>
        <v>2000</v>
      </c>
      <c r="C245" s="4" t="s">
        <v>26</v>
      </c>
      <c r="D245" t="s">
        <v>1855</v>
      </c>
      <c r="E245" t="s">
        <v>854</v>
      </c>
      <c r="G245" s="193">
        <v>24000</v>
      </c>
      <c r="H245">
        <f t="shared" si="6"/>
        <v>1758710</v>
      </c>
    </row>
    <row r="246" spans="1:8" x14ac:dyDescent="0.3">
      <c r="A246" s="149">
        <v>44411</v>
      </c>
      <c r="B246" s="11">
        <f>MAX(B$2:B245)+1</f>
        <v>2001</v>
      </c>
      <c r="C246" s="4" t="s">
        <v>26</v>
      </c>
      <c r="D246" t="s">
        <v>1856</v>
      </c>
      <c r="E246" t="s">
        <v>883</v>
      </c>
      <c r="G246" s="193">
        <v>40000</v>
      </c>
      <c r="H246">
        <f t="shared" si="6"/>
        <v>1718710</v>
      </c>
    </row>
    <row r="247" spans="1:8" x14ac:dyDescent="0.3">
      <c r="A247" s="149">
        <v>44411</v>
      </c>
      <c r="B247" s="11">
        <f>MAX(B$2:B246)+1</f>
        <v>2002</v>
      </c>
      <c r="C247" s="4" t="s">
        <v>66</v>
      </c>
      <c r="D247" t="s">
        <v>1857</v>
      </c>
      <c r="E247" t="s">
        <v>475</v>
      </c>
      <c r="G247" s="193">
        <v>35000</v>
      </c>
      <c r="H247">
        <f t="shared" si="6"/>
        <v>1683710</v>
      </c>
    </row>
    <row r="248" spans="1:8" x14ac:dyDescent="0.3">
      <c r="A248" s="149">
        <v>44411</v>
      </c>
      <c r="B248" s="11">
        <f>MAX(B$2:B247)+1</f>
        <v>2003</v>
      </c>
      <c r="C248" s="4" t="s">
        <v>66</v>
      </c>
      <c r="D248" t="s">
        <v>1858</v>
      </c>
      <c r="E248" t="s">
        <v>1882</v>
      </c>
      <c r="G248" s="193">
        <v>35000</v>
      </c>
      <c r="H248">
        <f t="shared" si="6"/>
        <v>1648710</v>
      </c>
    </row>
    <row r="249" spans="1:8" x14ac:dyDescent="0.3">
      <c r="A249" s="149">
        <v>44412</v>
      </c>
      <c r="B249" s="11">
        <f>MAX(B$2:B248)+1</f>
        <v>2004</v>
      </c>
      <c r="C249" s="4" t="s">
        <v>1258</v>
      </c>
      <c r="D249" t="s">
        <v>1859</v>
      </c>
      <c r="E249" t="s">
        <v>517</v>
      </c>
      <c r="G249" s="193">
        <v>355000</v>
      </c>
      <c r="H249">
        <f t="shared" si="6"/>
        <v>1293710</v>
      </c>
    </row>
    <row r="250" spans="1:8" x14ac:dyDescent="0.3">
      <c r="A250" s="149">
        <v>44412</v>
      </c>
      <c r="B250" s="11">
        <f>MAX(B$2:B249)+1</f>
        <v>2005</v>
      </c>
      <c r="C250" s="4" t="s">
        <v>66</v>
      </c>
      <c r="D250" t="s">
        <v>1860</v>
      </c>
      <c r="E250" t="s">
        <v>854</v>
      </c>
      <c r="G250" s="193">
        <v>15000</v>
      </c>
      <c r="H250">
        <f t="shared" si="6"/>
        <v>1278710</v>
      </c>
    </row>
    <row r="251" spans="1:8" x14ac:dyDescent="0.3">
      <c r="A251" s="149">
        <v>44412</v>
      </c>
      <c r="B251" s="11">
        <f>MAX(B$2:B250)+1</f>
        <v>2006</v>
      </c>
      <c r="C251" s="4" t="s">
        <v>386</v>
      </c>
      <c r="D251" t="s">
        <v>1861</v>
      </c>
      <c r="E251" t="s">
        <v>1632</v>
      </c>
      <c r="G251" s="193">
        <v>372000</v>
      </c>
      <c r="H251">
        <f t="shared" si="6"/>
        <v>906710</v>
      </c>
    </row>
    <row r="252" spans="1:8" x14ac:dyDescent="0.3">
      <c r="A252" s="149">
        <v>44412</v>
      </c>
      <c r="B252" s="11">
        <f>MAX(B$2:B251)+1</f>
        <v>2007</v>
      </c>
      <c r="C252" s="4" t="s">
        <v>26</v>
      </c>
      <c r="D252" t="s">
        <v>1862</v>
      </c>
      <c r="E252" t="s">
        <v>477</v>
      </c>
      <c r="G252" s="193">
        <v>32500</v>
      </c>
      <c r="H252">
        <f t="shared" si="6"/>
        <v>874210</v>
      </c>
    </row>
    <row r="253" spans="1:8" x14ac:dyDescent="0.3">
      <c r="A253" s="149">
        <v>44412</v>
      </c>
      <c r="B253" s="11">
        <f>MAX(B$2:B252)+1</f>
        <v>2008</v>
      </c>
      <c r="C253" s="6" t="s">
        <v>1427</v>
      </c>
      <c r="D253" t="s">
        <v>1863</v>
      </c>
      <c r="E253" t="s">
        <v>529</v>
      </c>
      <c r="G253" s="193">
        <v>11500</v>
      </c>
      <c r="H253">
        <f t="shared" ref="H253:H285" si="7">H252-G253+F253</f>
        <v>862710</v>
      </c>
    </row>
    <row r="254" spans="1:8" x14ac:dyDescent="0.3">
      <c r="A254" s="149">
        <v>44417</v>
      </c>
      <c r="B254" s="11">
        <f>MAX(B$2:B253)+1</f>
        <v>2009</v>
      </c>
      <c r="C254" s="4" t="s">
        <v>538</v>
      </c>
      <c r="D254" t="s">
        <v>1864</v>
      </c>
      <c r="E254" t="s">
        <v>483</v>
      </c>
      <c r="G254" s="193">
        <v>10000</v>
      </c>
      <c r="H254">
        <f t="shared" si="7"/>
        <v>852710</v>
      </c>
    </row>
    <row r="255" spans="1:8" x14ac:dyDescent="0.3">
      <c r="A255" s="149">
        <v>44417</v>
      </c>
      <c r="B255" s="11">
        <f>MAX(B$2:B254)+1</f>
        <v>2010</v>
      </c>
      <c r="C255" s="4" t="s">
        <v>26</v>
      </c>
      <c r="D255" t="s">
        <v>1865</v>
      </c>
      <c r="E255" t="s">
        <v>876</v>
      </c>
      <c r="G255" s="193">
        <v>36100</v>
      </c>
      <c r="H255">
        <f t="shared" si="7"/>
        <v>816610</v>
      </c>
    </row>
    <row r="256" spans="1:8" x14ac:dyDescent="0.3">
      <c r="A256" s="149">
        <v>44417</v>
      </c>
      <c r="B256" s="11">
        <f>MAX(B$2:B255)+1</f>
        <v>2011</v>
      </c>
      <c r="C256" s="4" t="s">
        <v>26</v>
      </c>
      <c r="D256" t="s">
        <v>1866</v>
      </c>
      <c r="E256" t="s">
        <v>475</v>
      </c>
      <c r="G256" s="193">
        <v>7000</v>
      </c>
      <c r="H256">
        <f t="shared" si="7"/>
        <v>809610</v>
      </c>
    </row>
    <row r="257" spans="1:8" x14ac:dyDescent="0.3">
      <c r="A257" s="149">
        <v>44419</v>
      </c>
      <c r="B257" s="11">
        <f>MAX(B$2:B256)+1</f>
        <v>2012</v>
      </c>
      <c r="C257" s="4" t="s">
        <v>26</v>
      </c>
      <c r="D257" t="s">
        <v>1867</v>
      </c>
      <c r="E257" t="s">
        <v>603</v>
      </c>
      <c r="G257" s="193">
        <v>3500</v>
      </c>
      <c r="H257">
        <f t="shared" si="7"/>
        <v>806110</v>
      </c>
    </row>
    <row r="258" spans="1:8" x14ac:dyDescent="0.3">
      <c r="A258" s="149">
        <v>44419</v>
      </c>
      <c r="B258" s="11">
        <f>MAX(B$2:B257)+1</f>
        <v>2013</v>
      </c>
      <c r="C258" s="4" t="s">
        <v>66</v>
      </c>
      <c r="D258" t="s">
        <v>1868</v>
      </c>
      <c r="E258" t="s">
        <v>911</v>
      </c>
      <c r="G258" s="193">
        <v>3500</v>
      </c>
      <c r="H258">
        <f t="shared" si="7"/>
        <v>802610</v>
      </c>
    </row>
    <row r="259" spans="1:8" x14ac:dyDescent="0.3">
      <c r="A259" s="149">
        <v>44420</v>
      </c>
      <c r="B259" s="11">
        <f>MAX(B$2:B258)+1</f>
        <v>2014</v>
      </c>
      <c r="C259" s="4" t="s">
        <v>26</v>
      </c>
      <c r="D259" t="s">
        <v>1869</v>
      </c>
      <c r="E259" t="s">
        <v>611</v>
      </c>
      <c r="G259" s="193">
        <v>106200</v>
      </c>
      <c r="H259">
        <f t="shared" si="7"/>
        <v>696410</v>
      </c>
    </row>
    <row r="260" spans="1:8" x14ac:dyDescent="0.3">
      <c r="A260" s="149">
        <v>44420</v>
      </c>
      <c r="B260" s="11">
        <f>MAX(B$2:B259)+1</f>
        <v>2015</v>
      </c>
      <c r="C260" s="4" t="s">
        <v>26</v>
      </c>
      <c r="D260" t="s">
        <v>1870</v>
      </c>
      <c r="E260" t="s">
        <v>611</v>
      </c>
      <c r="G260" s="193">
        <v>100000</v>
      </c>
      <c r="H260">
        <f t="shared" si="7"/>
        <v>596410</v>
      </c>
    </row>
    <row r="261" spans="1:8" x14ac:dyDescent="0.3">
      <c r="A261" s="149">
        <v>44420</v>
      </c>
      <c r="B261" s="11">
        <f>MAX(B$2:B260)+1</f>
        <v>2016</v>
      </c>
      <c r="C261" s="4" t="s">
        <v>66</v>
      </c>
      <c r="D261" t="s">
        <v>1871</v>
      </c>
      <c r="E261" t="s">
        <v>1882</v>
      </c>
      <c r="G261" s="193">
        <v>23600</v>
      </c>
      <c r="H261">
        <f t="shared" si="7"/>
        <v>572810</v>
      </c>
    </row>
    <row r="262" spans="1:8" x14ac:dyDescent="0.3">
      <c r="A262" s="149">
        <v>44420</v>
      </c>
      <c r="B262" s="11">
        <f>MAX(B$2:B261)+1</f>
        <v>2017</v>
      </c>
      <c r="C262" s="4" t="s">
        <v>66</v>
      </c>
      <c r="D262" t="s">
        <v>1897</v>
      </c>
      <c r="E262" t="s">
        <v>475</v>
      </c>
      <c r="G262" s="193">
        <v>23600</v>
      </c>
      <c r="H262">
        <f t="shared" si="7"/>
        <v>549210</v>
      </c>
    </row>
    <row r="263" spans="1:8" x14ac:dyDescent="0.3">
      <c r="A263" s="149">
        <v>44420</v>
      </c>
      <c r="B263" s="11">
        <f>MAX(B$2:B262)+1</f>
        <v>2018</v>
      </c>
      <c r="C263" s="4" t="s">
        <v>26</v>
      </c>
      <c r="D263" t="s">
        <v>1874</v>
      </c>
      <c r="E263" t="s">
        <v>475</v>
      </c>
      <c r="G263" s="193">
        <v>30000</v>
      </c>
      <c r="H263">
        <f t="shared" si="7"/>
        <v>519210</v>
      </c>
    </row>
    <row r="264" spans="1:8" x14ac:dyDescent="0.3">
      <c r="A264" s="149">
        <v>44420</v>
      </c>
      <c r="B264" s="11">
        <f>MAX(B$2:B263)+1</f>
        <v>2019</v>
      </c>
      <c r="C264" s="4" t="s">
        <v>66</v>
      </c>
      <c r="D264" t="s">
        <v>1872</v>
      </c>
      <c r="E264" t="s">
        <v>529</v>
      </c>
      <c r="G264" s="193">
        <v>5000</v>
      </c>
      <c r="H264">
        <f t="shared" si="7"/>
        <v>514210</v>
      </c>
    </row>
    <row r="265" spans="1:8" x14ac:dyDescent="0.3">
      <c r="A265" s="149">
        <v>44420</v>
      </c>
      <c r="B265" s="11">
        <f>MAX(B$2:B264)+1</f>
        <v>2020</v>
      </c>
      <c r="C265" s="4" t="s">
        <v>66</v>
      </c>
      <c r="D265" t="s">
        <v>1873</v>
      </c>
      <c r="E265" t="s">
        <v>547</v>
      </c>
      <c r="G265" s="193">
        <v>15000</v>
      </c>
      <c r="H265">
        <f t="shared" si="7"/>
        <v>499210</v>
      </c>
    </row>
    <row r="266" spans="1:8" x14ac:dyDescent="0.3">
      <c r="A266" s="149">
        <v>44421</v>
      </c>
      <c r="B266" s="11">
        <f>MAX(B$2:B265)+1</f>
        <v>2021</v>
      </c>
      <c r="C266" s="4" t="s">
        <v>402</v>
      </c>
      <c r="D266" t="s">
        <v>1898</v>
      </c>
      <c r="E266" t="s">
        <v>481</v>
      </c>
      <c r="G266" s="193">
        <v>2000</v>
      </c>
      <c r="H266">
        <f t="shared" si="7"/>
        <v>497210</v>
      </c>
    </row>
    <row r="267" spans="1:8" x14ac:dyDescent="0.3">
      <c r="A267" s="149">
        <v>44421</v>
      </c>
      <c r="B267" s="11">
        <f>MAX(B$2:B266)+1</f>
        <v>2022</v>
      </c>
      <c r="C267" s="4" t="s">
        <v>26</v>
      </c>
      <c r="D267" t="s">
        <v>1875</v>
      </c>
      <c r="E267" t="s">
        <v>481</v>
      </c>
      <c r="G267" s="193">
        <v>10000</v>
      </c>
      <c r="H267">
        <f t="shared" si="7"/>
        <v>487210</v>
      </c>
    </row>
    <row r="268" spans="1:8" x14ac:dyDescent="0.3">
      <c r="A268" s="149">
        <v>44425</v>
      </c>
      <c r="B268" s="11">
        <f>MAX(B$2:B267)+1</f>
        <v>2023</v>
      </c>
      <c r="C268" s="4" t="s">
        <v>26</v>
      </c>
      <c r="D268" t="s">
        <v>1876</v>
      </c>
      <c r="E268" t="s">
        <v>611</v>
      </c>
      <c r="G268" s="193">
        <v>20000</v>
      </c>
      <c r="H268">
        <f t="shared" si="7"/>
        <v>467210</v>
      </c>
    </row>
    <row r="269" spans="1:8" x14ac:dyDescent="0.3">
      <c r="A269" s="149">
        <v>44426</v>
      </c>
      <c r="B269" s="11">
        <f>MAX(B$2:B268)+1</f>
        <v>2024</v>
      </c>
      <c r="C269" s="4" t="s">
        <v>26</v>
      </c>
      <c r="D269" t="s">
        <v>1877</v>
      </c>
      <c r="E269" t="s">
        <v>533</v>
      </c>
      <c r="G269" s="193">
        <v>2000</v>
      </c>
      <c r="H269">
        <f t="shared" si="7"/>
        <v>465210</v>
      </c>
    </row>
    <row r="270" spans="1:8" x14ac:dyDescent="0.3">
      <c r="A270" s="149">
        <v>44426</v>
      </c>
      <c r="B270" s="11">
        <f>MAX(B$2:B269)+1</f>
        <v>2025</v>
      </c>
      <c r="C270" s="4" t="s">
        <v>402</v>
      </c>
      <c r="D270" t="s">
        <v>1878</v>
      </c>
      <c r="E270" t="s">
        <v>611</v>
      </c>
      <c r="G270" s="193">
        <v>8000</v>
      </c>
      <c r="H270">
        <f t="shared" si="7"/>
        <v>457210</v>
      </c>
    </row>
    <row r="271" spans="1:8" x14ac:dyDescent="0.3">
      <c r="A271" s="149">
        <v>44426</v>
      </c>
      <c r="B271" s="11">
        <f>MAX(B$2:B270)+1</f>
        <v>2026</v>
      </c>
      <c r="C271" s="4" t="s">
        <v>1631</v>
      </c>
      <c r="D271" t="s">
        <v>1879</v>
      </c>
      <c r="E271" t="s">
        <v>591</v>
      </c>
      <c r="G271" s="193">
        <v>4000</v>
      </c>
      <c r="H271">
        <f t="shared" si="7"/>
        <v>453210</v>
      </c>
    </row>
    <row r="272" spans="1:8" x14ac:dyDescent="0.3">
      <c r="A272" s="149">
        <v>44426</v>
      </c>
      <c r="B272" s="11">
        <f>MAX(B$2:B271)+1</f>
        <v>2027</v>
      </c>
      <c r="C272" s="4" t="s">
        <v>26</v>
      </c>
      <c r="D272" t="s">
        <v>1880</v>
      </c>
      <c r="E272" t="s">
        <v>533</v>
      </c>
      <c r="G272" s="193">
        <v>5000</v>
      </c>
      <c r="H272">
        <f t="shared" si="7"/>
        <v>448210</v>
      </c>
    </row>
    <row r="273" spans="1:8" x14ac:dyDescent="0.3">
      <c r="A273" s="149">
        <v>44426</v>
      </c>
      <c r="B273" s="11">
        <f>MAX(B$2:B272)+1</f>
        <v>2028</v>
      </c>
      <c r="C273" s="4" t="s">
        <v>26</v>
      </c>
      <c r="D273" t="s">
        <v>1881</v>
      </c>
      <c r="E273" t="s">
        <v>1882</v>
      </c>
      <c r="G273" s="193">
        <v>30000</v>
      </c>
      <c r="H273">
        <f t="shared" si="7"/>
        <v>418210</v>
      </c>
    </row>
    <row r="274" spans="1:8" x14ac:dyDescent="0.3">
      <c r="A274" s="149">
        <v>44427</v>
      </c>
      <c r="B274" s="11">
        <f>MAX(B$2:B273)+1</f>
        <v>2029</v>
      </c>
      <c r="C274" s="4" t="s">
        <v>29</v>
      </c>
      <c r="D274" t="s">
        <v>1797</v>
      </c>
      <c r="E274" t="s">
        <v>854</v>
      </c>
      <c r="G274" s="193">
        <v>50000</v>
      </c>
      <c r="H274">
        <f t="shared" si="7"/>
        <v>368210</v>
      </c>
    </row>
    <row r="275" spans="1:8" x14ac:dyDescent="0.3">
      <c r="A275" s="149">
        <v>44427</v>
      </c>
      <c r="B275" s="11">
        <f>MAX(B$2:B274)+1</f>
        <v>2030</v>
      </c>
      <c r="C275" s="4" t="s">
        <v>66</v>
      </c>
      <c r="D275" t="s">
        <v>1883</v>
      </c>
      <c r="E275" t="s">
        <v>938</v>
      </c>
      <c r="G275" s="193">
        <v>10000</v>
      </c>
      <c r="H275">
        <f t="shared" si="7"/>
        <v>358210</v>
      </c>
    </row>
    <row r="276" spans="1:8" x14ac:dyDescent="0.3">
      <c r="A276" s="149">
        <v>44427</v>
      </c>
      <c r="B276" s="11">
        <f>MAX(B$2:B275)+1</f>
        <v>2031</v>
      </c>
      <c r="C276" s="4" t="s">
        <v>26</v>
      </c>
      <c r="D276" t="s">
        <v>1776</v>
      </c>
      <c r="E276" t="s">
        <v>466</v>
      </c>
      <c r="G276" s="193">
        <v>17500</v>
      </c>
      <c r="H276">
        <f t="shared" si="7"/>
        <v>340710</v>
      </c>
    </row>
    <row r="277" spans="1:8" x14ac:dyDescent="0.3">
      <c r="A277" s="149">
        <v>44431</v>
      </c>
      <c r="B277" s="11">
        <f>MAX(B$2:B276)+1</f>
        <v>2032</v>
      </c>
      <c r="C277" s="4" t="s">
        <v>66</v>
      </c>
      <c r="D277" t="s">
        <v>1884</v>
      </c>
      <c r="E277" t="s">
        <v>963</v>
      </c>
      <c r="G277" s="193">
        <v>10000</v>
      </c>
      <c r="H277">
        <f t="shared" si="7"/>
        <v>330710</v>
      </c>
    </row>
    <row r="278" spans="1:8" x14ac:dyDescent="0.3">
      <c r="A278" s="149">
        <v>44431</v>
      </c>
      <c r="B278" s="11">
        <f>MAX(B$2:B277)+1</f>
        <v>2033</v>
      </c>
      <c r="C278" s="4" t="s">
        <v>1378</v>
      </c>
      <c r="D278" t="s">
        <v>1885</v>
      </c>
      <c r="E278" t="s">
        <v>529</v>
      </c>
      <c r="G278" s="193">
        <v>5180</v>
      </c>
      <c r="H278">
        <f t="shared" si="7"/>
        <v>325530</v>
      </c>
    </row>
    <row r="279" spans="1:8" x14ac:dyDescent="0.3">
      <c r="A279" s="149">
        <v>44433</v>
      </c>
      <c r="B279" s="11">
        <f>MAX(B$2:B278)+1</f>
        <v>2034</v>
      </c>
      <c r="C279" s="4" t="s">
        <v>66</v>
      </c>
      <c r="D279" t="s">
        <v>1886</v>
      </c>
      <c r="E279" t="s">
        <v>854</v>
      </c>
      <c r="G279" s="193">
        <v>30000</v>
      </c>
      <c r="H279">
        <f t="shared" si="7"/>
        <v>295530</v>
      </c>
    </row>
    <row r="280" spans="1:8" x14ac:dyDescent="0.3">
      <c r="A280" s="149">
        <v>44434</v>
      </c>
      <c r="B280" s="11">
        <f>MAX(B$2:B279)+1</f>
        <v>2035</v>
      </c>
      <c r="C280" s="4" t="s">
        <v>402</v>
      </c>
      <c r="D280" t="s">
        <v>1888</v>
      </c>
      <c r="E280" t="s">
        <v>481</v>
      </c>
      <c r="G280" s="193">
        <v>4000</v>
      </c>
      <c r="H280">
        <f t="shared" si="7"/>
        <v>291530</v>
      </c>
    </row>
    <row r="281" spans="1:8" x14ac:dyDescent="0.3">
      <c r="A281" s="149">
        <v>44435</v>
      </c>
      <c r="B281" s="11">
        <f>MAX(B$2:B280)+1</f>
        <v>2036</v>
      </c>
      <c r="C281" s="4" t="s">
        <v>538</v>
      </c>
      <c r="D281" t="s">
        <v>1892</v>
      </c>
      <c r="E281" t="s">
        <v>475</v>
      </c>
      <c r="G281" s="193">
        <v>21000</v>
      </c>
      <c r="H281">
        <f t="shared" si="7"/>
        <v>270530</v>
      </c>
    </row>
    <row r="282" spans="1:8" x14ac:dyDescent="0.3">
      <c r="A282" s="149">
        <v>44435</v>
      </c>
      <c r="B282" s="11">
        <f>MAX(B$2:B281)+1</f>
        <v>2037</v>
      </c>
      <c r="C282" s="4" t="s">
        <v>66</v>
      </c>
      <c r="D282" t="s">
        <v>1893</v>
      </c>
      <c r="E282" t="s">
        <v>475</v>
      </c>
      <c r="G282" s="193">
        <v>10000</v>
      </c>
      <c r="H282">
        <f t="shared" si="7"/>
        <v>260530</v>
      </c>
    </row>
    <row r="283" spans="1:8" x14ac:dyDescent="0.3">
      <c r="A283" s="149">
        <v>44439</v>
      </c>
      <c r="B283" s="11">
        <f>MAX(B$2:B282)+1</f>
        <v>2038</v>
      </c>
      <c r="C283" s="4" t="s">
        <v>66</v>
      </c>
      <c r="D283" t="s">
        <v>1894</v>
      </c>
      <c r="E283" t="s">
        <v>547</v>
      </c>
      <c r="G283" s="193">
        <v>15000</v>
      </c>
      <c r="H283">
        <f t="shared" si="7"/>
        <v>245530</v>
      </c>
    </row>
    <row r="284" spans="1:8" x14ac:dyDescent="0.3">
      <c r="A284" s="149">
        <v>44439</v>
      </c>
      <c r="B284" s="11"/>
      <c r="C284" s="4" t="s">
        <v>521</v>
      </c>
      <c r="D284" t="s">
        <v>1895</v>
      </c>
      <c r="F284">
        <v>2000000</v>
      </c>
      <c r="G284" s="193"/>
      <c r="H284">
        <f t="shared" si="7"/>
        <v>2245530</v>
      </c>
    </row>
    <row r="285" spans="1:8" x14ac:dyDescent="0.3">
      <c r="A285" s="149">
        <v>44439</v>
      </c>
      <c r="B285" s="11">
        <f>MAX(B$2:B283)+1</f>
        <v>2039</v>
      </c>
      <c r="C285" s="4" t="s">
        <v>26</v>
      </c>
      <c r="D285" t="s">
        <v>1896</v>
      </c>
      <c r="E285" t="s">
        <v>475</v>
      </c>
      <c r="G285" s="193">
        <v>35000</v>
      </c>
      <c r="H285">
        <f t="shared" si="7"/>
        <v>2210530</v>
      </c>
    </row>
    <row r="286" spans="1:8" x14ac:dyDescent="0.3">
      <c r="A286" s="149">
        <v>44440</v>
      </c>
      <c r="B286" s="11">
        <f>MAX(B$2:B285)+1</f>
        <v>2040</v>
      </c>
      <c r="C286" s="4" t="s">
        <v>386</v>
      </c>
      <c r="D286" t="s">
        <v>1899</v>
      </c>
      <c r="E286" t="s">
        <v>1632</v>
      </c>
      <c r="G286" s="193">
        <v>372000</v>
      </c>
      <c r="H286">
        <f t="shared" ref="H286:H287" si="8">H285-G286+F286</f>
        <v>1838530</v>
      </c>
    </row>
    <row r="287" spans="1:8" x14ac:dyDescent="0.3">
      <c r="A287" s="149">
        <v>44440</v>
      </c>
      <c r="B287" s="11">
        <f>MAX(B$2:B286)+1</f>
        <v>2041</v>
      </c>
      <c r="C287" s="4" t="s">
        <v>1378</v>
      </c>
      <c r="D287" t="s">
        <v>1885</v>
      </c>
      <c r="E287" t="s">
        <v>529</v>
      </c>
      <c r="G287" s="193">
        <v>20800</v>
      </c>
      <c r="H287">
        <f t="shared" si="8"/>
        <v>1817730</v>
      </c>
    </row>
    <row r="288" spans="1:8" x14ac:dyDescent="0.3">
      <c r="A288" s="149">
        <v>44440</v>
      </c>
      <c r="B288" s="11">
        <f>MAX(B$2:B287)+1</f>
        <v>2042</v>
      </c>
      <c r="C288" s="4" t="s">
        <v>29</v>
      </c>
      <c r="D288" t="s">
        <v>1901</v>
      </c>
      <c r="E288" t="s">
        <v>489</v>
      </c>
      <c r="G288" s="193">
        <v>1500000</v>
      </c>
      <c r="H288">
        <f t="shared" ref="H288:H296" si="9">H287-G288+F288</f>
        <v>317730</v>
      </c>
    </row>
    <row r="289" spans="1:8" x14ac:dyDescent="0.3">
      <c r="A289" s="149">
        <v>44441</v>
      </c>
      <c r="B289" s="11"/>
      <c r="C289" s="4" t="s">
        <v>521</v>
      </c>
      <c r="D289" t="s">
        <v>1902</v>
      </c>
      <c r="F289">
        <v>1500000</v>
      </c>
      <c r="G289" s="193"/>
      <c r="H289">
        <f t="shared" si="9"/>
        <v>1817730</v>
      </c>
    </row>
    <row r="290" spans="1:8" x14ac:dyDescent="0.3">
      <c r="A290" s="149">
        <v>44442</v>
      </c>
      <c r="B290" s="11">
        <f>MAX(B$2:B288)+1</f>
        <v>2043</v>
      </c>
      <c r="C290" s="4" t="s">
        <v>1258</v>
      </c>
      <c r="D290" t="s">
        <v>1903</v>
      </c>
      <c r="E290" t="s">
        <v>517</v>
      </c>
      <c r="G290" s="193">
        <v>355000</v>
      </c>
      <c r="H290">
        <f t="shared" si="9"/>
        <v>1462730</v>
      </c>
    </row>
    <row r="291" spans="1:8" x14ac:dyDescent="0.3">
      <c r="A291" s="149">
        <v>44442</v>
      </c>
      <c r="B291" s="11">
        <f>MAX(B$2:B290)+1</f>
        <v>2044</v>
      </c>
      <c r="C291" s="4" t="s">
        <v>26</v>
      </c>
      <c r="D291" t="s">
        <v>1776</v>
      </c>
      <c r="E291" t="s">
        <v>466</v>
      </c>
      <c r="G291" s="193">
        <v>20000</v>
      </c>
      <c r="H291">
        <f t="shared" si="9"/>
        <v>1442730</v>
      </c>
    </row>
    <row r="292" spans="1:8" x14ac:dyDescent="0.3">
      <c r="A292" s="149">
        <v>44442</v>
      </c>
      <c r="B292" s="11">
        <f>MAX(B$2:B291)+1</f>
        <v>2045</v>
      </c>
      <c r="C292" s="4" t="s">
        <v>402</v>
      </c>
      <c r="D292" t="s">
        <v>1904</v>
      </c>
      <c r="E292" t="s">
        <v>481</v>
      </c>
      <c r="G292" s="193">
        <v>2000</v>
      </c>
      <c r="H292">
        <f t="shared" si="9"/>
        <v>1440730</v>
      </c>
    </row>
    <row r="293" spans="1:8" x14ac:dyDescent="0.3">
      <c r="A293" s="149">
        <v>44442</v>
      </c>
      <c r="B293" s="11">
        <f>MAX(B$2:B292)+1</f>
        <v>2046</v>
      </c>
      <c r="C293" s="4" t="s">
        <v>26</v>
      </c>
      <c r="D293" t="s">
        <v>1905</v>
      </c>
      <c r="E293" t="s">
        <v>489</v>
      </c>
      <c r="G293" s="193">
        <v>62000</v>
      </c>
      <c r="H293">
        <f t="shared" si="9"/>
        <v>1378730</v>
      </c>
    </row>
    <row r="294" spans="1:8" x14ac:dyDescent="0.3">
      <c r="A294" s="149">
        <v>44442</v>
      </c>
      <c r="B294" s="11">
        <f>MAX(B$2:B293)+1</f>
        <v>2047</v>
      </c>
      <c r="C294" s="4" t="s">
        <v>26</v>
      </c>
      <c r="D294" t="s">
        <v>1906</v>
      </c>
      <c r="E294" t="s">
        <v>466</v>
      </c>
      <c r="G294" s="193">
        <v>31500</v>
      </c>
      <c r="H294">
        <f t="shared" si="9"/>
        <v>1347230</v>
      </c>
    </row>
    <row r="295" spans="1:8" x14ac:dyDescent="0.3">
      <c r="A295" s="149">
        <v>44445</v>
      </c>
      <c r="B295" s="11">
        <f>MAX(B$2:B294)+1</f>
        <v>2048</v>
      </c>
      <c r="C295" s="4" t="s">
        <v>66</v>
      </c>
      <c r="D295" t="s">
        <v>1900</v>
      </c>
      <c r="E295" t="s">
        <v>489</v>
      </c>
      <c r="G295" s="193">
        <v>4000</v>
      </c>
      <c r="H295">
        <f t="shared" si="9"/>
        <v>1343230</v>
      </c>
    </row>
    <row r="296" spans="1:8" x14ac:dyDescent="0.3">
      <c r="A296" s="149">
        <v>44446</v>
      </c>
      <c r="B296" s="11">
        <f>MAX(B$2:B295)+1</f>
        <v>2049</v>
      </c>
      <c r="C296" s="4" t="s">
        <v>26</v>
      </c>
      <c r="D296" t="s">
        <v>1907</v>
      </c>
      <c r="E296" t="s">
        <v>547</v>
      </c>
      <c r="G296" s="193">
        <v>5000</v>
      </c>
      <c r="H296">
        <f t="shared" si="9"/>
        <v>1338230</v>
      </c>
    </row>
    <row r="297" spans="1:8" x14ac:dyDescent="0.3">
      <c r="A297" s="149">
        <v>44449</v>
      </c>
      <c r="B297" s="11">
        <f>MAX(B$2:B296)+1</f>
        <v>2050</v>
      </c>
      <c r="C297" s="4" t="s">
        <v>26</v>
      </c>
      <c r="D297" t="s">
        <v>1908</v>
      </c>
      <c r="E297" t="s">
        <v>489</v>
      </c>
      <c r="G297">
        <v>9500</v>
      </c>
      <c r="H297">
        <f>H296-G297+F297</f>
        <v>1328730</v>
      </c>
    </row>
    <row r="298" spans="1:8" x14ac:dyDescent="0.3">
      <c r="A298" s="149">
        <v>44449</v>
      </c>
      <c r="B298" s="11">
        <f>MAX(B$2:B297)+1</f>
        <v>2051</v>
      </c>
      <c r="C298" s="4" t="s">
        <v>1631</v>
      </c>
      <c r="D298" t="s">
        <v>1909</v>
      </c>
      <c r="E298" t="s">
        <v>466</v>
      </c>
      <c r="G298">
        <v>6000</v>
      </c>
      <c r="H298">
        <f t="shared" ref="H298:H362" si="10">H297-G298+F298</f>
        <v>1322730</v>
      </c>
    </row>
    <row r="299" spans="1:8" x14ac:dyDescent="0.3">
      <c r="A299" s="149">
        <v>44449</v>
      </c>
      <c r="B299" s="11">
        <f>MAX(B$2:B298)+1</f>
        <v>2052</v>
      </c>
      <c r="C299" s="4" t="s">
        <v>1631</v>
      </c>
      <c r="D299" t="s">
        <v>1911</v>
      </c>
      <c r="E299" t="s">
        <v>483</v>
      </c>
      <c r="G299">
        <v>6000</v>
      </c>
      <c r="H299">
        <f t="shared" si="10"/>
        <v>1316730</v>
      </c>
    </row>
    <row r="300" spans="1:8" x14ac:dyDescent="0.3">
      <c r="A300" s="149">
        <v>44449</v>
      </c>
      <c r="B300" s="11">
        <f>MAX(B$2:B299)+1</f>
        <v>2053</v>
      </c>
      <c r="C300" s="4" t="s">
        <v>1631</v>
      </c>
      <c r="D300" t="s">
        <v>1912</v>
      </c>
      <c r="E300" t="s">
        <v>483</v>
      </c>
      <c r="G300">
        <v>30000</v>
      </c>
      <c r="H300">
        <f t="shared" si="10"/>
        <v>1286730</v>
      </c>
    </row>
    <row r="301" spans="1:8" x14ac:dyDescent="0.3">
      <c r="A301" s="149">
        <v>44452</v>
      </c>
      <c r="B301" s="11">
        <f>MAX(B$2:B300)+1</f>
        <v>2054</v>
      </c>
      <c r="C301" s="4" t="s">
        <v>1631</v>
      </c>
      <c r="D301" t="s">
        <v>1913</v>
      </c>
      <c r="E301" t="s">
        <v>483</v>
      </c>
      <c r="G301">
        <v>3500</v>
      </c>
      <c r="H301">
        <f t="shared" si="10"/>
        <v>1283230</v>
      </c>
    </row>
    <row r="302" spans="1:8" x14ac:dyDescent="0.3">
      <c r="A302" s="149">
        <v>44452</v>
      </c>
      <c r="B302" s="11">
        <f>MAX(B$2:B301)+1</f>
        <v>2055</v>
      </c>
      <c r="C302" s="4" t="s">
        <v>1631</v>
      </c>
      <c r="D302" t="s">
        <v>1910</v>
      </c>
      <c r="E302" t="s">
        <v>906</v>
      </c>
      <c r="G302">
        <v>130000</v>
      </c>
      <c r="H302">
        <f>H301-G302+F302</f>
        <v>1153230</v>
      </c>
    </row>
    <row r="303" spans="1:8" x14ac:dyDescent="0.3">
      <c r="A303" s="149">
        <v>44452</v>
      </c>
      <c r="B303" s="11">
        <f>MAX(B$2:B302)+1</f>
        <v>2056</v>
      </c>
      <c r="C303" s="4" t="s">
        <v>386</v>
      </c>
      <c r="D303" t="s">
        <v>1965</v>
      </c>
      <c r="E303" t="s">
        <v>963</v>
      </c>
      <c r="G303">
        <v>35000</v>
      </c>
      <c r="H303">
        <f t="shared" si="10"/>
        <v>1118230</v>
      </c>
    </row>
    <row r="304" spans="1:8" x14ac:dyDescent="0.3">
      <c r="A304" s="149">
        <v>44453</v>
      </c>
      <c r="B304" s="11">
        <f>MAX(B$2:B303)+1</f>
        <v>2057</v>
      </c>
      <c r="C304" s="4" t="s">
        <v>1631</v>
      </c>
      <c r="D304" t="s">
        <v>1914</v>
      </c>
      <c r="E304" t="s">
        <v>906</v>
      </c>
      <c r="G304">
        <v>30000</v>
      </c>
      <c r="H304">
        <f t="shared" si="10"/>
        <v>1088230</v>
      </c>
    </row>
    <row r="305" spans="1:8" x14ac:dyDescent="0.3">
      <c r="A305" s="149">
        <v>44454</v>
      </c>
      <c r="B305" s="11">
        <f>MAX(B$2:B304)+1</f>
        <v>2058</v>
      </c>
      <c r="C305" s="4" t="s">
        <v>66</v>
      </c>
      <c r="D305" t="s">
        <v>1883</v>
      </c>
      <c r="E305" t="s">
        <v>938</v>
      </c>
      <c r="G305">
        <v>4000</v>
      </c>
      <c r="H305">
        <f t="shared" si="10"/>
        <v>1084230</v>
      </c>
    </row>
    <row r="306" spans="1:8" x14ac:dyDescent="0.3">
      <c r="A306" s="149">
        <v>44454</v>
      </c>
      <c r="B306" s="11">
        <f>MAX(B$2:B305)+1</f>
        <v>2059</v>
      </c>
      <c r="C306" s="4" t="s">
        <v>26</v>
      </c>
      <c r="D306" t="s">
        <v>1915</v>
      </c>
      <c r="E306" t="s">
        <v>481</v>
      </c>
      <c r="G306">
        <v>3000</v>
      </c>
      <c r="H306">
        <f t="shared" si="10"/>
        <v>1081230</v>
      </c>
    </row>
    <row r="307" spans="1:8" x14ac:dyDescent="0.3">
      <c r="A307" s="149">
        <v>44454</v>
      </c>
      <c r="B307" s="11">
        <f>MAX(B$2:B306)+1</f>
        <v>2060</v>
      </c>
      <c r="C307" s="4" t="s">
        <v>26</v>
      </c>
      <c r="D307" t="s">
        <v>1916</v>
      </c>
      <c r="E307" t="s">
        <v>489</v>
      </c>
      <c r="G307">
        <v>10500</v>
      </c>
      <c r="H307">
        <f t="shared" si="10"/>
        <v>1070730</v>
      </c>
    </row>
    <row r="308" spans="1:8" x14ac:dyDescent="0.3">
      <c r="A308" s="149">
        <v>44454</v>
      </c>
      <c r="B308" s="11">
        <f>MAX(B$2:B307)+1</f>
        <v>2061</v>
      </c>
      <c r="C308" s="4" t="s">
        <v>26</v>
      </c>
      <c r="D308" t="s">
        <v>1842</v>
      </c>
      <c r="E308" t="s">
        <v>529</v>
      </c>
      <c r="G308">
        <v>42700</v>
      </c>
      <c r="H308">
        <f>H307-G308+F308</f>
        <v>1028030</v>
      </c>
    </row>
    <row r="309" spans="1:8" x14ac:dyDescent="0.3">
      <c r="A309" s="149">
        <v>44454</v>
      </c>
      <c r="B309" s="11">
        <f>MAX(B$2:B308)+1</f>
        <v>2062</v>
      </c>
      <c r="C309" s="4" t="s">
        <v>402</v>
      </c>
      <c r="D309" t="s">
        <v>1917</v>
      </c>
      <c r="E309" t="s">
        <v>481</v>
      </c>
      <c r="G309">
        <v>19000</v>
      </c>
      <c r="H309">
        <f t="shared" si="10"/>
        <v>1009030</v>
      </c>
    </row>
    <row r="310" spans="1:8" x14ac:dyDescent="0.3">
      <c r="A310" s="149">
        <v>44455</v>
      </c>
      <c r="B310" s="11">
        <f>MAX(B$2:B309)+1</f>
        <v>2063</v>
      </c>
      <c r="C310" s="4" t="s">
        <v>66</v>
      </c>
      <c r="D310" t="s">
        <v>1921</v>
      </c>
      <c r="E310" t="s">
        <v>938</v>
      </c>
      <c r="G310">
        <v>10000</v>
      </c>
      <c r="H310">
        <f t="shared" si="10"/>
        <v>999030</v>
      </c>
    </row>
    <row r="311" spans="1:8" x14ac:dyDescent="0.3">
      <c r="A311" s="149">
        <v>44455</v>
      </c>
      <c r="B311" s="11">
        <f>MAX(B$2:B310)+1</f>
        <v>2064</v>
      </c>
      <c r="C311" s="4" t="s">
        <v>26</v>
      </c>
      <c r="D311" t="s">
        <v>1918</v>
      </c>
      <c r="E311" t="s">
        <v>489</v>
      </c>
      <c r="G311">
        <v>20000</v>
      </c>
      <c r="H311">
        <f t="shared" si="10"/>
        <v>979030</v>
      </c>
    </row>
    <row r="312" spans="1:8" x14ac:dyDescent="0.3">
      <c r="A312" s="149">
        <v>44456</v>
      </c>
      <c r="B312" s="11">
        <f>MAX(B$2:B311)+1</f>
        <v>2065</v>
      </c>
      <c r="C312" s="4" t="s">
        <v>26</v>
      </c>
      <c r="D312" t="s">
        <v>1919</v>
      </c>
      <c r="E312" t="s">
        <v>918</v>
      </c>
      <c r="G312">
        <v>17500</v>
      </c>
      <c r="H312">
        <f t="shared" si="10"/>
        <v>961530</v>
      </c>
    </row>
    <row r="313" spans="1:8" x14ac:dyDescent="0.3">
      <c r="A313" s="149">
        <v>44456</v>
      </c>
      <c r="B313" s="11">
        <f>MAX(B$2:B312)+1</f>
        <v>2066</v>
      </c>
      <c r="C313" s="4" t="s">
        <v>386</v>
      </c>
      <c r="D313" t="s">
        <v>1920</v>
      </c>
      <c r="E313" t="s">
        <v>883</v>
      </c>
      <c r="G313">
        <v>40000</v>
      </c>
      <c r="H313">
        <f t="shared" si="10"/>
        <v>921530</v>
      </c>
    </row>
    <row r="314" spans="1:8" x14ac:dyDescent="0.3">
      <c r="A314" s="149">
        <v>44456</v>
      </c>
      <c r="B314" s="11">
        <f>MAX(B$2:B313)+1</f>
        <v>2067</v>
      </c>
      <c r="C314" s="4" t="s">
        <v>66</v>
      </c>
      <c r="D314" t="s">
        <v>1922</v>
      </c>
      <c r="E314" t="s">
        <v>938</v>
      </c>
      <c r="G314">
        <v>10000</v>
      </c>
      <c r="H314">
        <f t="shared" si="10"/>
        <v>911530</v>
      </c>
    </row>
    <row r="315" spans="1:8" x14ac:dyDescent="0.3">
      <c r="A315" s="149">
        <v>44461</v>
      </c>
      <c r="B315" s="11">
        <f>MAX(B$2:B314)+1</f>
        <v>2068</v>
      </c>
      <c r="C315" s="4" t="s">
        <v>26</v>
      </c>
      <c r="D315" t="s">
        <v>1923</v>
      </c>
      <c r="E315" t="s">
        <v>475</v>
      </c>
      <c r="G315">
        <v>28500</v>
      </c>
      <c r="H315">
        <f t="shared" si="10"/>
        <v>883030</v>
      </c>
    </row>
    <row r="316" spans="1:8" x14ac:dyDescent="0.3">
      <c r="A316" s="149">
        <v>44461</v>
      </c>
      <c r="B316" s="11">
        <f>MAX(B$2:B315)+1</f>
        <v>2069</v>
      </c>
      <c r="C316" s="4" t="s">
        <v>26</v>
      </c>
      <c r="D316" t="s">
        <v>1924</v>
      </c>
      <c r="E316" t="s">
        <v>475</v>
      </c>
      <c r="G316">
        <v>31500</v>
      </c>
      <c r="H316">
        <f t="shared" si="10"/>
        <v>851530</v>
      </c>
    </row>
    <row r="317" spans="1:8" x14ac:dyDescent="0.3">
      <c r="A317" s="149">
        <v>44462</v>
      </c>
      <c r="B317" s="11">
        <f>MAX(B$2:B316)+1</f>
        <v>2070</v>
      </c>
      <c r="C317" s="4" t="s">
        <v>386</v>
      </c>
      <c r="D317" t="s">
        <v>1925</v>
      </c>
      <c r="E317" t="s">
        <v>876</v>
      </c>
      <c r="G317">
        <v>46400</v>
      </c>
      <c r="H317">
        <f t="shared" si="10"/>
        <v>805130</v>
      </c>
    </row>
    <row r="318" spans="1:8" x14ac:dyDescent="0.3">
      <c r="A318" s="149">
        <v>44466</v>
      </c>
      <c r="B318" s="11">
        <f>MAX(B$2:B317)+1</f>
        <v>2071</v>
      </c>
      <c r="C318" s="4" t="s">
        <v>26</v>
      </c>
      <c r="D318" t="s">
        <v>1776</v>
      </c>
      <c r="E318" t="s">
        <v>466</v>
      </c>
      <c r="G318">
        <v>20000</v>
      </c>
      <c r="H318">
        <f t="shared" si="10"/>
        <v>785130</v>
      </c>
    </row>
    <row r="319" spans="1:8" x14ac:dyDescent="0.3">
      <c r="A319" s="149">
        <v>44466</v>
      </c>
      <c r="B319" s="11">
        <f>MAX(B$2:B318)+1</f>
        <v>2072</v>
      </c>
      <c r="C319" s="4" t="s">
        <v>26</v>
      </c>
      <c r="D319" t="s">
        <v>1926</v>
      </c>
      <c r="E319" t="s">
        <v>489</v>
      </c>
      <c r="G319">
        <v>5000</v>
      </c>
      <c r="H319">
        <f t="shared" si="10"/>
        <v>780130</v>
      </c>
    </row>
    <row r="320" spans="1:8" x14ac:dyDescent="0.3">
      <c r="A320" s="149">
        <v>44466</v>
      </c>
      <c r="B320" s="11">
        <f>MAX(B$2:B319)+1</f>
        <v>2073</v>
      </c>
      <c r="C320" s="4" t="s">
        <v>1378</v>
      </c>
      <c r="D320" t="s">
        <v>1927</v>
      </c>
      <c r="E320" t="s">
        <v>529</v>
      </c>
      <c r="G320">
        <v>12680</v>
      </c>
      <c r="H320">
        <f t="shared" si="10"/>
        <v>767450</v>
      </c>
    </row>
    <row r="321" spans="1:8" x14ac:dyDescent="0.3">
      <c r="A321" s="149">
        <v>44467</v>
      </c>
      <c r="B321" s="11">
        <f>MAX(B$2:B320)+1</f>
        <v>2074</v>
      </c>
      <c r="C321" s="4" t="s">
        <v>1378</v>
      </c>
      <c r="D321" t="s">
        <v>1928</v>
      </c>
      <c r="E321" t="s">
        <v>529</v>
      </c>
      <c r="G321">
        <v>350</v>
      </c>
      <c r="H321">
        <f t="shared" si="10"/>
        <v>767100</v>
      </c>
    </row>
    <row r="322" spans="1:8" x14ac:dyDescent="0.3">
      <c r="A322" s="149">
        <v>44467</v>
      </c>
      <c r="B322" s="11">
        <f>MAX(B$2:B321)+1</f>
        <v>2075</v>
      </c>
      <c r="C322" s="4" t="s">
        <v>402</v>
      </c>
      <c r="D322" t="s">
        <v>1809</v>
      </c>
      <c r="E322" t="s">
        <v>481</v>
      </c>
      <c r="G322">
        <v>3000</v>
      </c>
      <c r="H322">
        <f t="shared" si="10"/>
        <v>764100</v>
      </c>
    </row>
    <row r="323" spans="1:8" x14ac:dyDescent="0.3">
      <c r="A323" s="149">
        <v>44468</v>
      </c>
      <c r="B323" s="11">
        <f>MAX(B$2:B322)+1</f>
        <v>2076</v>
      </c>
      <c r="C323" s="4" t="s">
        <v>538</v>
      </c>
      <c r="D323" t="s">
        <v>1929</v>
      </c>
      <c r="E323" t="s">
        <v>475</v>
      </c>
      <c r="G323">
        <v>60000</v>
      </c>
      <c r="H323">
        <f t="shared" si="10"/>
        <v>704100</v>
      </c>
    </row>
    <row r="324" spans="1:8" x14ac:dyDescent="0.3">
      <c r="A324" s="149">
        <v>44469</v>
      </c>
      <c r="B324" s="11">
        <f>MAX(B$2:B323)+1</f>
        <v>2077</v>
      </c>
      <c r="C324" s="4" t="s">
        <v>1631</v>
      </c>
      <c r="D324" t="s">
        <v>1930</v>
      </c>
      <c r="E324" t="s">
        <v>916</v>
      </c>
      <c r="G324">
        <v>16000</v>
      </c>
      <c r="H324">
        <f t="shared" si="10"/>
        <v>688100</v>
      </c>
    </row>
    <row r="325" spans="1:8" x14ac:dyDescent="0.3">
      <c r="A325" s="149">
        <v>44469</v>
      </c>
      <c r="B325" s="11">
        <f>MAX(B$2:B324)+1</f>
        <v>2078</v>
      </c>
      <c r="C325" s="4" t="s">
        <v>26</v>
      </c>
      <c r="D325" t="s">
        <v>1931</v>
      </c>
      <c r="E325" t="s">
        <v>466</v>
      </c>
      <c r="G325">
        <v>52500</v>
      </c>
      <c r="H325">
        <f t="shared" si="10"/>
        <v>635600</v>
      </c>
    </row>
    <row r="326" spans="1:8" x14ac:dyDescent="0.3">
      <c r="A326" s="149">
        <v>44470</v>
      </c>
      <c r="B326" s="11">
        <f>MAX(B$2:B325)+1</f>
        <v>2079</v>
      </c>
      <c r="C326" s="4" t="s">
        <v>26</v>
      </c>
      <c r="D326" t="s">
        <v>1932</v>
      </c>
      <c r="E326" t="s">
        <v>466</v>
      </c>
      <c r="G326">
        <v>5500</v>
      </c>
      <c r="H326">
        <f t="shared" si="10"/>
        <v>630100</v>
      </c>
    </row>
    <row r="327" spans="1:8" x14ac:dyDescent="0.3">
      <c r="A327" s="149">
        <v>44473</v>
      </c>
      <c r="B327" s="11">
        <f>MAX(B$2:B326)+1</f>
        <v>2080</v>
      </c>
      <c r="C327" s="4" t="s">
        <v>1378</v>
      </c>
      <c r="D327" t="s">
        <v>1928</v>
      </c>
      <c r="E327" t="s">
        <v>529</v>
      </c>
      <c r="G327">
        <v>350</v>
      </c>
      <c r="H327">
        <f t="shared" si="10"/>
        <v>629750</v>
      </c>
    </row>
    <row r="328" spans="1:8" x14ac:dyDescent="0.3">
      <c r="A328" s="149">
        <v>44473</v>
      </c>
      <c r="B328" s="11">
        <f>MAX(B$2:B327)+1</f>
        <v>2081</v>
      </c>
      <c r="C328" s="4" t="s">
        <v>1631</v>
      </c>
      <c r="D328" t="s">
        <v>1933</v>
      </c>
      <c r="E328" t="s">
        <v>1632</v>
      </c>
      <c r="G328">
        <v>370000</v>
      </c>
      <c r="H328">
        <f t="shared" si="10"/>
        <v>259750</v>
      </c>
    </row>
    <row r="329" spans="1:8" x14ac:dyDescent="0.3">
      <c r="A329" s="149">
        <v>44473</v>
      </c>
      <c r="B329" s="11"/>
      <c r="C329" s="4" t="s">
        <v>521</v>
      </c>
      <c r="D329" t="s">
        <v>1934</v>
      </c>
      <c r="F329">
        <v>2000000</v>
      </c>
      <c r="H329">
        <f>H328-G329+F329</f>
        <v>2259750</v>
      </c>
    </row>
    <row r="330" spans="1:8" x14ac:dyDescent="0.3">
      <c r="A330" s="149">
        <v>44473</v>
      </c>
      <c r="B330" s="11">
        <f>MAX(B$2:B328)+1</f>
        <v>2082</v>
      </c>
      <c r="C330" s="4" t="s">
        <v>1258</v>
      </c>
      <c r="D330" t="s">
        <v>1935</v>
      </c>
      <c r="E330" t="s">
        <v>517</v>
      </c>
      <c r="G330">
        <v>355000</v>
      </c>
      <c r="H330">
        <f t="shared" si="10"/>
        <v>1904750</v>
      </c>
    </row>
    <row r="331" spans="1:8" x14ac:dyDescent="0.3">
      <c r="A331" s="149">
        <v>44475</v>
      </c>
      <c r="B331" s="11">
        <f>MAX(B$2:B330)+1</f>
        <v>2083</v>
      </c>
      <c r="C331" s="4" t="s">
        <v>402</v>
      </c>
      <c r="D331" t="s">
        <v>1938</v>
      </c>
      <c r="E331" t="s">
        <v>481</v>
      </c>
      <c r="G331">
        <v>4000</v>
      </c>
      <c r="H331">
        <f t="shared" si="10"/>
        <v>1900750</v>
      </c>
    </row>
    <row r="332" spans="1:8" x14ac:dyDescent="0.3">
      <c r="A332" s="149">
        <v>44475</v>
      </c>
      <c r="B332" s="11">
        <f>MAX(B$2:B331)+1</f>
        <v>2084</v>
      </c>
      <c r="C332" s="4" t="s">
        <v>26</v>
      </c>
      <c r="D332" t="s">
        <v>1936</v>
      </c>
      <c r="E332" t="s">
        <v>489</v>
      </c>
      <c r="G332">
        <v>6000</v>
      </c>
      <c r="H332">
        <f t="shared" si="10"/>
        <v>1894750</v>
      </c>
    </row>
    <row r="333" spans="1:8" x14ac:dyDescent="0.3">
      <c r="A333" s="149">
        <v>44476</v>
      </c>
      <c r="B333" s="11">
        <f>MAX(B$2:B332)+1</f>
        <v>2085</v>
      </c>
      <c r="C333" s="4" t="s">
        <v>26</v>
      </c>
      <c r="D333" t="s">
        <v>1937</v>
      </c>
      <c r="E333" t="s">
        <v>489</v>
      </c>
      <c r="G333">
        <v>19600</v>
      </c>
      <c r="H333">
        <f t="shared" si="10"/>
        <v>1875150</v>
      </c>
    </row>
    <row r="334" spans="1:8" x14ac:dyDescent="0.3">
      <c r="A334" s="149">
        <v>44476</v>
      </c>
      <c r="B334" s="11">
        <f>MAX(B$2:B333)+1</f>
        <v>2086</v>
      </c>
      <c r="C334" s="4" t="s">
        <v>402</v>
      </c>
      <c r="D334" t="s">
        <v>1904</v>
      </c>
      <c r="E334" t="s">
        <v>481</v>
      </c>
      <c r="G334">
        <v>3000</v>
      </c>
      <c r="H334">
        <f t="shared" si="10"/>
        <v>1872150</v>
      </c>
    </row>
    <row r="335" spans="1:8" x14ac:dyDescent="0.3">
      <c r="A335" s="149">
        <v>44477</v>
      </c>
      <c r="B335" s="11">
        <f>MAX(B$2:B334)+1</f>
        <v>2087</v>
      </c>
      <c r="C335" s="4" t="s">
        <v>1378</v>
      </c>
      <c r="D335" t="s">
        <v>1928</v>
      </c>
      <c r="E335" t="s">
        <v>529</v>
      </c>
      <c r="G335">
        <v>1980</v>
      </c>
      <c r="H335">
        <f t="shared" si="10"/>
        <v>1870170</v>
      </c>
    </row>
    <row r="336" spans="1:8" x14ac:dyDescent="0.3">
      <c r="A336" s="149">
        <v>44480</v>
      </c>
      <c r="B336" s="11">
        <f>MAX(B$2:B335)+1</f>
        <v>2088</v>
      </c>
      <c r="C336" s="4" t="s">
        <v>26</v>
      </c>
      <c r="D336" t="s">
        <v>1939</v>
      </c>
      <c r="E336" t="s">
        <v>475</v>
      </c>
      <c r="G336">
        <v>30000</v>
      </c>
      <c r="H336">
        <f t="shared" si="10"/>
        <v>1840170</v>
      </c>
    </row>
    <row r="337" spans="1:8" x14ac:dyDescent="0.3">
      <c r="A337" s="149">
        <v>44480</v>
      </c>
      <c r="B337" s="11">
        <f>MAX(B$2:B336)+1</f>
        <v>2089</v>
      </c>
      <c r="C337" s="4" t="s">
        <v>26</v>
      </c>
      <c r="D337" t="s">
        <v>1940</v>
      </c>
      <c r="E337" t="s">
        <v>475</v>
      </c>
      <c r="G337">
        <v>15000</v>
      </c>
      <c r="H337">
        <f t="shared" si="10"/>
        <v>1825170</v>
      </c>
    </row>
    <row r="338" spans="1:8" x14ac:dyDescent="0.3">
      <c r="A338" s="149">
        <v>44480</v>
      </c>
      <c r="B338" s="11">
        <f>MAX(B$2:B337)+1</f>
        <v>2090</v>
      </c>
      <c r="C338" s="4" t="s">
        <v>26</v>
      </c>
      <c r="D338" t="s">
        <v>1941</v>
      </c>
      <c r="E338" t="s">
        <v>475</v>
      </c>
      <c r="G338">
        <v>80000</v>
      </c>
      <c r="H338">
        <f t="shared" si="10"/>
        <v>1745170</v>
      </c>
    </row>
    <row r="339" spans="1:8" x14ac:dyDescent="0.3">
      <c r="A339" s="149">
        <v>44480</v>
      </c>
      <c r="B339" s="11">
        <f>MAX(B$2:B338)+1</f>
        <v>2091</v>
      </c>
      <c r="C339" s="4" t="s">
        <v>26</v>
      </c>
      <c r="D339" t="s">
        <v>1942</v>
      </c>
      <c r="E339" t="s">
        <v>475</v>
      </c>
      <c r="G339">
        <v>35000</v>
      </c>
      <c r="H339">
        <f t="shared" si="10"/>
        <v>1710170</v>
      </c>
    </row>
    <row r="340" spans="1:8" x14ac:dyDescent="0.3">
      <c r="A340" s="149">
        <v>44482</v>
      </c>
      <c r="B340" s="11">
        <f>MAX(B$2:B339)+1</f>
        <v>2092</v>
      </c>
      <c r="C340" s="4" t="s">
        <v>26</v>
      </c>
      <c r="D340" t="s">
        <v>1943</v>
      </c>
      <c r="E340" t="s">
        <v>524</v>
      </c>
      <c r="G340">
        <v>40000</v>
      </c>
      <c r="H340">
        <f t="shared" si="10"/>
        <v>1670170</v>
      </c>
    </row>
    <row r="341" spans="1:8" x14ac:dyDescent="0.3">
      <c r="A341" s="149">
        <v>44482</v>
      </c>
      <c r="B341" s="11">
        <f>MAX(B$2:B340)+1</f>
        <v>2093</v>
      </c>
      <c r="C341" s="4" t="s">
        <v>26</v>
      </c>
      <c r="D341" t="s">
        <v>1944</v>
      </c>
      <c r="E341" t="s">
        <v>483</v>
      </c>
      <c r="G341">
        <v>30000</v>
      </c>
      <c r="H341">
        <f t="shared" si="10"/>
        <v>1640170</v>
      </c>
    </row>
    <row r="342" spans="1:8" x14ac:dyDescent="0.3">
      <c r="A342" s="149">
        <v>44482</v>
      </c>
      <c r="B342" s="11">
        <f>MAX(B$2:B341)+1</f>
        <v>2094</v>
      </c>
      <c r="C342" s="4" t="s">
        <v>386</v>
      </c>
      <c r="D342" t="s">
        <v>1945</v>
      </c>
      <c r="E342" t="s">
        <v>475</v>
      </c>
      <c r="G342">
        <v>50000</v>
      </c>
      <c r="H342">
        <f t="shared" si="10"/>
        <v>1590170</v>
      </c>
    </row>
    <row r="343" spans="1:8" x14ac:dyDescent="0.3">
      <c r="A343" s="149">
        <v>44483</v>
      </c>
      <c r="B343" s="11">
        <f>MAX(B$2:B342)+1</f>
        <v>2095</v>
      </c>
      <c r="C343" s="4" t="s">
        <v>26</v>
      </c>
      <c r="D343" t="s">
        <v>1946</v>
      </c>
      <c r="E343" t="s">
        <v>483</v>
      </c>
      <c r="G343">
        <v>40000</v>
      </c>
      <c r="H343">
        <f t="shared" si="10"/>
        <v>1550170</v>
      </c>
    </row>
    <row r="344" spans="1:8" x14ac:dyDescent="0.3">
      <c r="A344" s="149">
        <v>44483</v>
      </c>
      <c r="B344" s="11">
        <f>MAX(B$2:B343)+1</f>
        <v>2096</v>
      </c>
      <c r="C344" s="4" t="s">
        <v>56</v>
      </c>
      <c r="D344" t="s">
        <v>1947</v>
      </c>
      <c r="E344" t="s">
        <v>466</v>
      </c>
      <c r="G344">
        <v>10000</v>
      </c>
      <c r="H344">
        <f t="shared" si="10"/>
        <v>1540170</v>
      </c>
    </row>
    <row r="345" spans="1:8" x14ac:dyDescent="0.3">
      <c r="A345" s="149">
        <v>44484</v>
      </c>
      <c r="B345" s="11">
        <f>MAX(B$2:B344)+1</f>
        <v>2097</v>
      </c>
      <c r="C345" s="4" t="s">
        <v>26</v>
      </c>
      <c r="D345" t="s">
        <v>1948</v>
      </c>
      <c r="E345" t="s">
        <v>533</v>
      </c>
      <c r="G345">
        <v>30000</v>
      </c>
      <c r="H345">
        <f t="shared" si="10"/>
        <v>1510170</v>
      </c>
    </row>
    <row r="346" spans="1:8" x14ac:dyDescent="0.3">
      <c r="A346" s="149">
        <v>44484</v>
      </c>
      <c r="B346" s="11">
        <f>MAX(B$2:B345)+1</f>
        <v>2098</v>
      </c>
      <c r="C346" s="4" t="s">
        <v>26</v>
      </c>
      <c r="D346" t="s">
        <v>1776</v>
      </c>
      <c r="E346" t="s">
        <v>466</v>
      </c>
      <c r="G346">
        <v>20000</v>
      </c>
      <c r="H346">
        <f t="shared" si="10"/>
        <v>1490170</v>
      </c>
    </row>
    <row r="347" spans="1:8" x14ac:dyDescent="0.3">
      <c r="A347" s="149">
        <v>44488</v>
      </c>
      <c r="B347" s="11">
        <f>MAX(B$2:B346)+1</f>
        <v>2099</v>
      </c>
      <c r="C347" s="4" t="s">
        <v>386</v>
      </c>
      <c r="D347" t="s">
        <v>1643</v>
      </c>
      <c r="E347" t="s">
        <v>883</v>
      </c>
      <c r="G347">
        <v>40000</v>
      </c>
      <c r="H347">
        <f t="shared" si="10"/>
        <v>1450170</v>
      </c>
    </row>
    <row r="348" spans="1:8" x14ac:dyDescent="0.3">
      <c r="A348" s="149">
        <v>44488</v>
      </c>
      <c r="B348" s="11">
        <f>MAX(B$2:B347)+1</f>
        <v>2100</v>
      </c>
      <c r="C348" s="4" t="s">
        <v>386</v>
      </c>
      <c r="D348" t="s">
        <v>1932</v>
      </c>
      <c r="E348" t="s">
        <v>466</v>
      </c>
      <c r="G348">
        <v>6000</v>
      </c>
      <c r="H348">
        <f t="shared" si="10"/>
        <v>1444170</v>
      </c>
    </row>
    <row r="349" spans="1:8" x14ac:dyDescent="0.3">
      <c r="A349" s="149">
        <v>44488</v>
      </c>
      <c r="B349" s="11">
        <f>MAX(B$2:B348)+1</f>
        <v>2101</v>
      </c>
      <c r="C349" s="4" t="s">
        <v>26</v>
      </c>
      <c r="D349" t="s">
        <v>1949</v>
      </c>
      <c r="E349" t="s">
        <v>475</v>
      </c>
      <c r="G349">
        <v>20000</v>
      </c>
      <c r="H349">
        <f t="shared" si="10"/>
        <v>1424170</v>
      </c>
    </row>
    <row r="350" spans="1:8" x14ac:dyDescent="0.3">
      <c r="A350" s="149">
        <v>44488</v>
      </c>
      <c r="B350" s="11">
        <f>MAX(B$2:B349)+1</f>
        <v>2102</v>
      </c>
      <c r="C350" s="4" t="s">
        <v>402</v>
      </c>
      <c r="D350" t="s">
        <v>1950</v>
      </c>
      <c r="E350" t="s">
        <v>481</v>
      </c>
      <c r="G350">
        <v>2000</v>
      </c>
      <c r="H350">
        <f t="shared" si="10"/>
        <v>1422170</v>
      </c>
    </row>
    <row r="351" spans="1:8" x14ac:dyDescent="0.3">
      <c r="A351" s="149">
        <v>44488</v>
      </c>
      <c r="B351" s="11">
        <f>MAX(B$2:B350)+1</f>
        <v>2103</v>
      </c>
      <c r="C351" s="4" t="s">
        <v>538</v>
      </c>
      <c r="D351" t="s">
        <v>1951</v>
      </c>
      <c r="E351" t="s">
        <v>529</v>
      </c>
      <c r="G351">
        <v>399000</v>
      </c>
      <c r="H351">
        <f t="shared" si="10"/>
        <v>1023170</v>
      </c>
    </row>
    <row r="352" spans="1:8" x14ac:dyDescent="0.3">
      <c r="A352" s="149">
        <v>44488</v>
      </c>
      <c r="B352" s="11">
        <f>MAX(B$2:B351)+1</f>
        <v>2104</v>
      </c>
      <c r="C352" s="4" t="s">
        <v>26</v>
      </c>
      <c r="D352" s="187" t="s">
        <v>1755</v>
      </c>
      <c r="E352" t="s">
        <v>591</v>
      </c>
      <c r="G352">
        <v>28000</v>
      </c>
      <c r="H352">
        <f t="shared" si="10"/>
        <v>995170</v>
      </c>
    </row>
    <row r="353" spans="1:8" x14ac:dyDescent="0.3">
      <c r="A353" s="149">
        <v>44489</v>
      </c>
      <c r="B353" s="11">
        <f>MAX(B$2:B352)+1</f>
        <v>2105</v>
      </c>
      <c r="C353" s="4" t="s">
        <v>26</v>
      </c>
      <c r="D353" s="187" t="s">
        <v>1952</v>
      </c>
      <c r="E353" t="s">
        <v>591</v>
      </c>
      <c r="G353">
        <v>20000</v>
      </c>
      <c r="H353">
        <f t="shared" si="10"/>
        <v>975170</v>
      </c>
    </row>
    <row r="354" spans="1:8" x14ac:dyDescent="0.3">
      <c r="A354" s="149">
        <v>44489</v>
      </c>
      <c r="B354" s="11"/>
      <c r="C354" s="4" t="s">
        <v>66</v>
      </c>
      <c r="D354" t="s">
        <v>1964</v>
      </c>
      <c r="E354" t="s">
        <v>963</v>
      </c>
      <c r="F354">
        <v>35000</v>
      </c>
      <c r="H354">
        <f t="shared" si="10"/>
        <v>1010170</v>
      </c>
    </row>
    <row r="355" spans="1:8" x14ac:dyDescent="0.3">
      <c r="A355" s="149">
        <v>44494</v>
      </c>
      <c r="B355" s="11">
        <f>MAX(B$2:B353)+1</f>
        <v>2106</v>
      </c>
      <c r="C355" s="4" t="s">
        <v>386</v>
      </c>
      <c r="D355" t="s">
        <v>1953</v>
      </c>
      <c r="E355" t="s">
        <v>524</v>
      </c>
      <c r="G355">
        <v>12000</v>
      </c>
      <c r="H355">
        <f t="shared" si="10"/>
        <v>998170</v>
      </c>
    </row>
    <row r="356" spans="1:8" x14ac:dyDescent="0.3">
      <c r="A356" s="149">
        <v>44494</v>
      </c>
      <c r="B356" s="11">
        <f>MAX(B$2:B355)+1</f>
        <v>2107</v>
      </c>
      <c r="C356" s="4" t="s">
        <v>386</v>
      </c>
      <c r="D356" t="s">
        <v>1954</v>
      </c>
      <c r="E356" t="s">
        <v>533</v>
      </c>
      <c r="G356">
        <v>24000</v>
      </c>
      <c r="H356">
        <f t="shared" si="10"/>
        <v>974170</v>
      </c>
    </row>
    <row r="357" spans="1:8" x14ac:dyDescent="0.3">
      <c r="A357" s="149">
        <v>44494</v>
      </c>
      <c r="B357" s="11">
        <f>MAX(B$2:B356)+1</f>
        <v>2108</v>
      </c>
      <c r="C357" s="4" t="s">
        <v>386</v>
      </c>
      <c r="D357" t="s">
        <v>1955</v>
      </c>
      <c r="E357" t="s">
        <v>876</v>
      </c>
      <c r="G357">
        <v>49210</v>
      </c>
      <c r="H357">
        <f t="shared" si="10"/>
        <v>924960</v>
      </c>
    </row>
    <row r="358" spans="1:8" x14ac:dyDescent="0.3">
      <c r="A358" s="149">
        <v>44495</v>
      </c>
      <c r="B358" s="11">
        <f>MAX(B$2:B357)+1</f>
        <v>2109</v>
      </c>
      <c r="C358" s="4" t="s">
        <v>56</v>
      </c>
      <c r="D358" t="s">
        <v>1956</v>
      </c>
      <c r="E358" s="4" t="s">
        <v>547</v>
      </c>
      <c r="G358">
        <v>20000</v>
      </c>
      <c r="H358">
        <f t="shared" si="10"/>
        <v>904960</v>
      </c>
    </row>
    <row r="359" spans="1:8" x14ac:dyDescent="0.3">
      <c r="A359" s="149">
        <v>44495</v>
      </c>
      <c r="B359" s="11">
        <f>MAX(B$2:B358)+1</f>
        <v>2110</v>
      </c>
      <c r="C359" s="4" t="s">
        <v>402</v>
      </c>
      <c r="D359" t="s">
        <v>1957</v>
      </c>
      <c r="E359" t="s">
        <v>611</v>
      </c>
      <c r="G359">
        <v>41300</v>
      </c>
      <c r="H359">
        <f t="shared" si="10"/>
        <v>863660</v>
      </c>
    </row>
    <row r="360" spans="1:8" x14ac:dyDescent="0.3">
      <c r="A360" s="149">
        <v>44496</v>
      </c>
      <c r="B360" s="11">
        <f>MAX(B$2:B359)+1</f>
        <v>2111</v>
      </c>
      <c r="C360" s="4" t="s">
        <v>1378</v>
      </c>
      <c r="D360" t="s">
        <v>1958</v>
      </c>
      <c r="E360" t="s">
        <v>529</v>
      </c>
      <c r="G360">
        <v>50000</v>
      </c>
      <c r="H360">
        <f t="shared" si="10"/>
        <v>813660</v>
      </c>
    </row>
    <row r="361" spans="1:8" x14ac:dyDescent="0.3">
      <c r="A361" s="149">
        <v>44497</v>
      </c>
      <c r="B361" s="11">
        <f>MAX(B$2:B360)+1</f>
        <v>2112</v>
      </c>
      <c r="C361" s="4" t="s">
        <v>26</v>
      </c>
      <c r="D361" t="s">
        <v>1959</v>
      </c>
      <c r="E361" t="s">
        <v>489</v>
      </c>
      <c r="G361">
        <v>45000</v>
      </c>
      <c r="H361">
        <f t="shared" si="10"/>
        <v>768660</v>
      </c>
    </row>
    <row r="362" spans="1:8" x14ac:dyDescent="0.3">
      <c r="A362" s="149">
        <v>44497</v>
      </c>
      <c r="B362" s="11">
        <f>MAX(B$2:B361)+1</f>
        <v>2113</v>
      </c>
      <c r="C362" s="4" t="s">
        <v>402</v>
      </c>
      <c r="D362" t="s">
        <v>1960</v>
      </c>
      <c r="E362" t="s">
        <v>481</v>
      </c>
      <c r="G362">
        <v>4000</v>
      </c>
      <c r="H362">
        <f t="shared" si="10"/>
        <v>764660</v>
      </c>
    </row>
    <row r="363" spans="1:8" x14ac:dyDescent="0.3">
      <c r="A363" s="149">
        <v>44497</v>
      </c>
      <c r="B363" s="11">
        <f>MAX(B$2:B362)+1</f>
        <v>2114</v>
      </c>
      <c r="C363" s="4" t="s">
        <v>402</v>
      </c>
      <c r="D363" t="s">
        <v>1961</v>
      </c>
      <c r="E363" t="s">
        <v>481</v>
      </c>
      <c r="G363">
        <v>1000</v>
      </c>
      <c r="H363">
        <f>H362-G363+F363</f>
        <v>763660</v>
      </c>
    </row>
    <row r="364" spans="1:8" x14ac:dyDescent="0.3">
      <c r="A364" s="149">
        <v>44498</v>
      </c>
      <c r="B364" s="11">
        <f>MAX(B$2:B363)+1</f>
        <v>2115</v>
      </c>
      <c r="C364" s="4" t="s">
        <v>29</v>
      </c>
      <c r="D364" t="s">
        <v>1962</v>
      </c>
      <c r="E364" t="s">
        <v>854</v>
      </c>
      <c r="G364">
        <v>50000</v>
      </c>
      <c r="H364">
        <f t="shared" ref="H364:H365" si="11">H363-G364+F364</f>
        <v>713660</v>
      </c>
    </row>
    <row r="365" spans="1:8" x14ac:dyDescent="0.3">
      <c r="A365" s="149">
        <v>44498</v>
      </c>
      <c r="B365" s="11">
        <f>MAX(B$2:B364)+1</f>
        <v>2116</v>
      </c>
      <c r="C365" s="4" t="s">
        <v>26</v>
      </c>
      <c r="D365" t="s">
        <v>1963</v>
      </c>
      <c r="E365" t="s">
        <v>533</v>
      </c>
      <c r="G365">
        <v>5000</v>
      </c>
      <c r="H365">
        <f t="shared" si="11"/>
        <v>708660</v>
      </c>
    </row>
    <row r="366" spans="1:8" x14ac:dyDescent="0.3">
      <c r="A366" s="149">
        <v>44501</v>
      </c>
      <c r="B366" s="11">
        <f>MAX(B$2:B365)+1</f>
        <v>2117</v>
      </c>
      <c r="C366" s="4" t="s">
        <v>26</v>
      </c>
      <c r="D366" t="s">
        <v>1966</v>
      </c>
      <c r="E366" t="s">
        <v>466</v>
      </c>
      <c r="G366">
        <v>38500</v>
      </c>
      <c r="H366">
        <f>H365-G366+F366</f>
        <v>670160</v>
      </c>
    </row>
    <row r="367" spans="1:8" x14ac:dyDescent="0.3">
      <c r="A367" s="149">
        <v>44502</v>
      </c>
      <c r="B367" s="11">
        <f>MAX(B$2:B366)+1</f>
        <v>2118</v>
      </c>
      <c r="C367" s="4" t="s">
        <v>1967</v>
      </c>
      <c r="D367" t="s">
        <v>1968</v>
      </c>
      <c r="E367" t="s">
        <v>529</v>
      </c>
      <c r="G367">
        <v>3440</v>
      </c>
      <c r="H367">
        <f t="shared" ref="H367:H395" si="12">H366-G367+F367</f>
        <v>666720</v>
      </c>
    </row>
    <row r="368" spans="1:8" x14ac:dyDescent="0.3">
      <c r="A368" s="149">
        <v>44502</v>
      </c>
      <c r="B368" s="11">
        <f>MAX(B$2:B367)+1</f>
        <v>2119</v>
      </c>
      <c r="C368" s="4" t="s">
        <v>56</v>
      </c>
      <c r="D368" t="s">
        <v>1969</v>
      </c>
      <c r="E368" t="s">
        <v>466</v>
      </c>
      <c r="G368">
        <v>20000</v>
      </c>
      <c r="H368">
        <f t="shared" si="12"/>
        <v>646720</v>
      </c>
    </row>
    <row r="369" spans="1:8" x14ac:dyDescent="0.3">
      <c r="A369" s="149">
        <v>44503</v>
      </c>
      <c r="B369" s="11">
        <f>MAX(B$2:B368)+1</f>
        <v>2120</v>
      </c>
      <c r="C369" s="4" t="s">
        <v>386</v>
      </c>
      <c r="D369" t="s">
        <v>1970</v>
      </c>
      <c r="E369" t="s">
        <v>1632</v>
      </c>
      <c r="G369">
        <v>360000</v>
      </c>
      <c r="H369">
        <f t="shared" si="12"/>
        <v>286720</v>
      </c>
    </row>
    <row r="370" spans="1:8" x14ac:dyDescent="0.3">
      <c r="A370" s="149">
        <v>44504</v>
      </c>
      <c r="B370" s="11"/>
      <c r="C370" s="4" t="s">
        <v>521</v>
      </c>
      <c r="D370" t="s">
        <v>1971</v>
      </c>
      <c r="F370">
        <v>1500000</v>
      </c>
      <c r="H370">
        <f t="shared" si="12"/>
        <v>1786720</v>
      </c>
    </row>
    <row r="371" spans="1:8" x14ac:dyDescent="0.3">
      <c r="A371" s="149">
        <v>44504</v>
      </c>
      <c r="B371" s="11">
        <f>MAX(B$2:B369)+1</f>
        <v>2121</v>
      </c>
      <c r="C371" s="4" t="s">
        <v>26</v>
      </c>
      <c r="D371" t="s">
        <v>1972</v>
      </c>
      <c r="E371" t="s">
        <v>517</v>
      </c>
      <c r="G371">
        <v>355000</v>
      </c>
      <c r="H371">
        <f t="shared" si="12"/>
        <v>1431720</v>
      </c>
    </row>
    <row r="372" spans="1:8" x14ac:dyDescent="0.3">
      <c r="A372" s="149">
        <v>44504</v>
      </c>
      <c r="B372" s="11">
        <f>MAX(B$2:B371)+1</f>
        <v>2122</v>
      </c>
      <c r="C372" s="4" t="s">
        <v>26</v>
      </c>
      <c r="D372" t="s">
        <v>1973</v>
      </c>
      <c r="E372" t="s">
        <v>489</v>
      </c>
      <c r="G372">
        <v>180000</v>
      </c>
      <c r="H372">
        <f t="shared" si="12"/>
        <v>1251720</v>
      </c>
    </row>
    <row r="373" spans="1:8" x14ac:dyDescent="0.3">
      <c r="A373" s="149">
        <v>44505</v>
      </c>
      <c r="B373" s="11">
        <f>MAX(B$2:B372)+1</f>
        <v>2123</v>
      </c>
      <c r="C373" s="4" t="s">
        <v>66</v>
      </c>
      <c r="D373" t="s">
        <v>1974</v>
      </c>
      <c r="E373" t="s">
        <v>963</v>
      </c>
      <c r="G373">
        <v>10000</v>
      </c>
      <c r="H373">
        <f t="shared" si="12"/>
        <v>1241720</v>
      </c>
    </row>
    <row r="374" spans="1:8" x14ac:dyDescent="0.3">
      <c r="A374" s="149">
        <v>44508</v>
      </c>
      <c r="B374" s="11">
        <f>MAX(B$2:B373)+1</f>
        <v>2124</v>
      </c>
      <c r="C374" s="4" t="s">
        <v>538</v>
      </c>
      <c r="D374" t="s">
        <v>1975</v>
      </c>
      <c r="E374" t="s">
        <v>591</v>
      </c>
      <c r="G374">
        <v>30000</v>
      </c>
      <c r="H374">
        <f t="shared" si="12"/>
        <v>1211720</v>
      </c>
    </row>
    <row r="375" spans="1:8" x14ac:dyDescent="0.3">
      <c r="A375" s="149">
        <v>44509</v>
      </c>
      <c r="B375" s="11">
        <f>MAX(B$2:B374)+1</f>
        <v>2125</v>
      </c>
      <c r="C375" s="4" t="s">
        <v>26</v>
      </c>
      <c r="D375" t="s">
        <v>1976</v>
      </c>
      <c r="E375" t="s">
        <v>475</v>
      </c>
      <c r="G375">
        <v>10000</v>
      </c>
      <c r="H375">
        <f t="shared" si="12"/>
        <v>1201720</v>
      </c>
    </row>
    <row r="376" spans="1:8" x14ac:dyDescent="0.3">
      <c r="A376" s="149">
        <v>44509</v>
      </c>
      <c r="B376" s="11">
        <f>MAX(B$2:B375)+1</f>
        <v>2126</v>
      </c>
      <c r="C376" s="4" t="s">
        <v>26</v>
      </c>
      <c r="D376" t="s">
        <v>1977</v>
      </c>
      <c r="E376" t="s">
        <v>533</v>
      </c>
      <c r="G376">
        <v>28400</v>
      </c>
      <c r="H376">
        <f t="shared" si="12"/>
        <v>1173320</v>
      </c>
    </row>
    <row r="377" spans="1:8" x14ac:dyDescent="0.3">
      <c r="A377" s="149">
        <v>44510</v>
      </c>
      <c r="B377" s="11">
        <f>MAX(B$2:B376)+1</f>
        <v>2127</v>
      </c>
      <c r="C377" s="4" t="s">
        <v>26</v>
      </c>
      <c r="D377" t="s">
        <v>1787</v>
      </c>
      <c r="E377" s="194" t="s">
        <v>475</v>
      </c>
      <c r="G377">
        <v>100000</v>
      </c>
      <c r="H377">
        <f t="shared" si="12"/>
        <v>1073320</v>
      </c>
    </row>
    <row r="378" spans="1:8" x14ac:dyDescent="0.3">
      <c r="A378" s="149">
        <v>44510</v>
      </c>
      <c r="B378" s="11">
        <f>MAX(B$2:B377)+1</f>
        <v>2128</v>
      </c>
      <c r="C378" s="4" t="s">
        <v>26</v>
      </c>
      <c r="D378" t="s">
        <v>1978</v>
      </c>
      <c r="E378" t="s">
        <v>611</v>
      </c>
      <c r="G378">
        <v>100000</v>
      </c>
      <c r="H378">
        <f t="shared" si="12"/>
        <v>973320</v>
      </c>
    </row>
    <row r="379" spans="1:8" x14ac:dyDescent="0.3">
      <c r="A379" s="149">
        <v>44512</v>
      </c>
      <c r="B379" s="11">
        <f>MAX(B$2:B378)+1</f>
        <v>2129</v>
      </c>
      <c r="C379" s="4" t="s">
        <v>56</v>
      </c>
      <c r="D379" t="s">
        <v>1979</v>
      </c>
      <c r="E379" t="s">
        <v>466</v>
      </c>
      <c r="G379">
        <v>7000</v>
      </c>
      <c r="H379">
        <f t="shared" si="12"/>
        <v>966320</v>
      </c>
    </row>
    <row r="380" spans="1:8" x14ac:dyDescent="0.3">
      <c r="A380" s="149">
        <v>44512</v>
      </c>
      <c r="B380" s="11">
        <f>MAX(B$2:B379)+1</f>
        <v>2130</v>
      </c>
      <c r="C380" s="4" t="s">
        <v>26</v>
      </c>
      <c r="D380" t="s">
        <v>1980</v>
      </c>
      <c r="E380" t="s">
        <v>533</v>
      </c>
      <c r="G380">
        <v>68700</v>
      </c>
      <c r="H380">
        <f t="shared" si="12"/>
        <v>897620</v>
      </c>
    </row>
    <row r="381" spans="1:8" x14ac:dyDescent="0.3">
      <c r="A381" s="149">
        <v>44516</v>
      </c>
      <c r="B381" s="11">
        <f>MAX(B$2:B380)+1</f>
        <v>2131</v>
      </c>
      <c r="C381" s="4" t="s">
        <v>26</v>
      </c>
      <c r="D381" t="s">
        <v>1982</v>
      </c>
      <c r="E381" t="s">
        <v>475</v>
      </c>
      <c r="G381">
        <v>50000</v>
      </c>
      <c r="H381">
        <f t="shared" si="12"/>
        <v>847620</v>
      </c>
    </row>
    <row r="382" spans="1:8" x14ac:dyDescent="0.3">
      <c r="A382" s="149">
        <v>44516</v>
      </c>
      <c r="B382" s="11">
        <f>MAX(B$2:B381)+1</f>
        <v>2132</v>
      </c>
      <c r="C382" s="4" t="s">
        <v>66</v>
      </c>
      <c r="D382" t="s">
        <v>1981</v>
      </c>
      <c r="E382" t="s">
        <v>1983</v>
      </c>
      <c r="G382">
        <v>1000</v>
      </c>
      <c r="H382">
        <f t="shared" si="12"/>
        <v>846620</v>
      </c>
    </row>
    <row r="383" spans="1:8" x14ac:dyDescent="0.3">
      <c r="A383" s="149">
        <v>44517</v>
      </c>
      <c r="B383" s="11">
        <f>MAX(B$2:B382)+1</f>
        <v>2133</v>
      </c>
      <c r="C383" s="4" t="s">
        <v>26</v>
      </c>
      <c r="D383" t="s">
        <v>1896</v>
      </c>
      <c r="E383" t="s">
        <v>475</v>
      </c>
      <c r="G383">
        <v>35000</v>
      </c>
      <c r="H383">
        <f t="shared" si="12"/>
        <v>811620</v>
      </c>
    </row>
    <row r="384" spans="1:8" x14ac:dyDescent="0.3">
      <c r="A384" s="149">
        <v>44518</v>
      </c>
      <c r="B384" s="11">
        <f>MAX(B$2:B383)+1</f>
        <v>2134</v>
      </c>
      <c r="C384" s="4" t="s">
        <v>26</v>
      </c>
      <c r="D384" t="s">
        <v>1984</v>
      </c>
      <c r="E384" t="s">
        <v>611</v>
      </c>
      <c r="G384">
        <v>100000</v>
      </c>
      <c r="H384">
        <f t="shared" si="12"/>
        <v>711620</v>
      </c>
    </row>
    <row r="385" spans="1:8" x14ac:dyDescent="0.3">
      <c r="A385" s="149">
        <v>44519</v>
      </c>
      <c r="B385" s="11">
        <f>MAX(B$2:B384)+1</f>
        <v>2135</v>
      </c>
      <c r="C385" s="4" t="s">
        <v>26</v>
      </c>
      <c r="D385" t="s">
        <v>1985</v>
      </c>
      <c r="E385" t="s">
        <v>475</v>
      </c>
      <c r="G385">
        <v>45500</v>
      </c>
      <c r="H385">
        <f t="shared" si="12"/>
        <v>666120</v>
      </c>
    </row>
    <row r="386" spans="1:8" x14ac:dyDescent="0.3">
      <c r="A386" s="149">
        <v>44519</v>
      </c>
      <c r="B386" s="11">
        <f>MAX(B$2:B385)+1</f>
        <v>2136</v>
      </c>
      <c r="C386" s="4" t="s">
        <v>26</v>
      </c>
      <c r="D386" t="s">
        <v>1643</v>
      </c>
      <c r="E386" t="s">
        <v>883</v>
      </c>
      <c r="G386">
        <v>40000</v>
      </c>
      <c r="H386">
        <f t="shared" si="12"/>
        <v>626120</v>
      </c>
    </row>
    <row r="387" spans="1:8" x14ac:dyDescent="0.3">
      <c r="A387" s="149">
        <v>44522</v>
      </c>
      <c r="B387" s="11">
        <f>MAX(B$2:B386)+1</f>
        <v>2137</v>
      </c>
      <c r="C387" s="4" t="s">
        <v>26</v>
      </c>
      <c r="D387" t="s">
        <v>1776</v>
      </c>
      <c r="E387" t="s">
        <v>466</v>
      </c>
      <c r="G387">
        <v>20000</v>
      </c>
      <c r="H387">
        <f t="shared" si="12"/>
        <v>606120</v>
      </c>
    </row>
    <row r="388" spans="1:8" x14ac:dyDescent="0.3">
      <c r="A388" s="149">
        <v>44523</v>
      </c>
      <c r="B388" s="11">
        <f>MAX(B$2:B387)+1</f>
        <v>2138</v>
      </c>
      <c r="C388" s="4" t="s">
        <v>386</v>
      </c>
      <c r="D388" t="s">
        <v>1986</v>
      </c>
      <c r="E388" t="s">
        <v>475</v>
      </c>
      <c r="G388">
        <v>55000</v>
      </c>
      <c r="H388">
        <f t="shared" si="12"/>
        <v>551120</v>
      </c>
    </row>
    <row r="389" spans="1:8" x14ac:dyDescent="0.3">
      <c r="A389" s="149">
        <v>44523</v>
      </c>
      <c r="B389" s="11">
        <f>MAX(B$2:B388)+1</f>
        <v>2139</v>
      </c>
      <c r="C389" s="4" t="s">
        <v>66</v>
      </c>
      <c r="D389" t="s">
        <v>1987</v>
      </c>
      <c r="E389" t="s">
        <v>475</v>
      </c>
      <c r="G389">
        <v>60000</v>
      </c>
      <c r="H389">
        <f t="shared" si="12"/>
        <v>491120</v>
      </c>
    </row>
    <row r="390" spans="1:8" x14ac:dyDescent="0.3">
      <c r="A390" s="149">
        <v>44524</v>
      </c>
      <c r="B390" s="11">
        <f>MAX(B$2:B389)+1</f>
        <v>2140</v>
      </c>
      <c r="C390" s="4" t="s">
        <v>56</v>
      </c>
      <c r="D390" t="s">
        <v>1988</v>
      </c>
      <c r="E390" t="s">
        <v>466</v>
      </c>
      <c r="G390">
        <v>7800</v>
      </c>
      <c r="H390">
        <f t="shared" si="12"/>
        <v>483320</v>
      </c>
    </row>
    <row r="391" spans="1:8" x14ac:dyDescent="0.3">
      <c r="A391" s="149">
        <v>44524</v>
      </c>
      <c r="B391" s="11">
        <f>MAX(B$2:B390)+1</f>
        <v>2141</v>
      </c>
      <c r="C391" s="4" t="s">
        <v>402</v>
      </c>
      <c r="D391" t="s">
        <v>1989</v>
      </c>
      <c r="E391" t="s">
        <v>481</v>
      </c>
      <c r="G391">
        <v>6000</v>
      </c>
      <c r="H391">
        <f t="shared" si="12"/>
        <v>477320</v>
      </c>
    </row>
    <row r="392" spans="1:8" x14ac:dyDescent="0.3">
      <c r="A392" s="149">
        <v>44525</v>
      </c>
      <c r="B392" s="11">
        <f>MAX(B$2:B391)+1</f>
        <v>2142</v>
      </c>
      <c r="C392" s="4" t="s">
        <v>29</v>
      </c>
      <c r="D392" t="s">
        <v>1990</v>
      </c>
      <c r="E392" t="s">
        <v>854</v>
      </c>
      <c r="G392">
        <v>50000</v>
      </c>
      <c r="H392">
        <f t="shared" si="12"/>
        <v>427320</v>
      </c>
    </row>
    <row r="393" spans="1:8" x14ac:dyDescent="0.3">
      <c r="A393" s="149">
        <v>44525</v>
      </c>
      <c r="B393" s="11">
        <f>MAX(B$2:B392)+1</f>
        <v>2143</v>
      </c>
      <c r="C393" s="4" t="s">
        <v>1991</v>
      </c>
      <c r="D393" t="s">
        <v>1968</v>
      </c>
      <c r="E393" t="s">
        <v>529</v>
      </c>
      <c r="G393">
        <v>5330</v>
      </c>
      <c r="H393">
        <f t="shared" si="12"/>
        <v>421990</v>
      </c>
    </row>
    <row r="394" spans="1:8" x14ac:dyDescent="0.3">
      <c r="A394" s="149">
        <v>44525</v>
      </c>
      <c r="B394" s="11">
        <f>MAX(B$2:B393)+1</f>
        <v>2144</v>
      </c>
      <c r="C394" s="4" t="s">
        <v>26</v>
      </c>
      <c r="D394" t="s">
        <v>1992</v>
      </c>
      <c r="E394" t="s">
        <v>475</v>
      </c>
      <c r="G394">
        <v>79000</v>
      </c>
      <c r="H394">
        <f t="shared" si="12"/>
        <v>342990</v>
      </c>
    </row>
    <row r="395" spans="1:8" x14ac:dyDescent="0.3">
      <c r="A395" s="149">
        <v>44525</v>
      </c>
      <c r="B395" s="11">
        <f>MAX(B$2:B394)+1</f>
        <v>2145</v>
      </c>
      <c r="C395" s="4" t="s">
        <v>26</v>
      </c>
      <c r="D395" t="s">
        <v>2011</v>
      </c>
      <c r="E395" t="s">
        <v>533</v>
      </c>
      <c r="G395">
        <v>2000</v>
      </c>
      <c r="H395">
        <f t="shared" si="12"/>
        <v>340990</v>
      </c>
    </row>
    <row r="396" spans="1:8" x14ac:dyDescent="0.3">
      <c r="A396" s="149">
        <v>44525</v>
      </c>
      <c r="B396" s="11">
        <f>MAX(B$2:B395)+1</f>
        <v>2146</v>
      </c>
      <c r="C396" s="4" t="s">
        <v>26</v>
      </c>
      <c r="D396" t="s">
        <v>2012</v>
      </c>
      <c r="E396" t="s">
        <v>533</v>
      </c>
      <c r="G396">
        <v>10000</v>
      </c>
      <c r="H396">
        <f t="shared" ref="H396:H454" si="13">H395-G396+F396</f>
        <v>330990</v>
      </c>
    </row>
    <row r="397" spans="1:8" x14ac:dyDescent="0.3">
      <c r="A397" s="149">
        <v>44525</v>
      </c>
      <c r="B397" s="11">
        <f>MAX(B$2:B396)+1</f>
        <v>2147</v>
      </c>
      <c r="C397" s="4" t="s">
        <v>26</v>
      </c>
      <c r="D397" t="s">
        <v>2013</v>
      </c>
      <c r="E397" t="s">
        <v>475</v>
      </c>
      <c r="G397">
        <v>2500</v>
      </c>
      <c r="H397">
        <f t="shared" si="13"/>
        <v>328490</v>
      </c>
    </row>
    <row r="398" spans="1:8" x14ac:dyDescent="0.3">
      <c r="A398" s="149">
        <v>44525</v>
      </c>
      <c r="B398" s="11">
        <f>MAX(B$2:B397)+1</f>
        <v>2148</v>
      </c>
      <c r="C398" s="4" t="s">
        <v>386</v>
      </c>
      <c r="D398" t="s">
        <v>2017</v>
      </c>
      <c r="E398" t="s">
        <v>876</v>
      </c>
      <c r="G398">
        <v>51860</v>
      </c>
      <c r="H398">
        <f t="shared" si="13"/>
        <v>276630</v>
      </c>
    </row>
    <row r="399" spans="1:8" x14ac:dyDescent="0.3">
      <c r="A399" s="149">
        <v>44526</v>
      </c>
      <c r="B399" s="11">
        <f>MAX(B$2:B398)+1</f>
        <v>2149</v>
      </c>
      <c r="C399" s="4" t="s">
        <v>26</v>
      </c>
      <c r="D399" t="s">
        <v>2018</v>
      </c>
      <c r="E399" t="s">
        <v>475</v>
      </c>
      <c r="G399">
        <v>15000</v>
      </c>
      <c r="H399">
        <f t="shared" si="13"/>
        <v>261630</v>
      </c>
    </row>
    <row r="400" spans="1:8" x14ac:dyDescent="0.3">
      <c r="A400" s="149">
        <v>44526</v>
      </c>
      <c r="B400" s="11">
        <f>MAX(B$2:B399)+1</f>
        <v>2150</v>
      </c>
      <c r="C400" s="4" t="s">
        <v>402</v>
      </c>
      <c r="D400" t="s">
        <v>2019</v>
      </c>
      <c r="E400" t="s">
        <v>611</v>
      </c>
      <c r="G400">
        <v>2000</v>
      </c>
      <c r="H400">
        <f t="shared" si="13"/>
        <v>259630</v>
      </c>
    </row>
    <row r="401" spans="1:8" x14ac:dyDescent="0.3">
      <c r="A401" s="149">
        <v>44526</v>
      </c>
      <c r="B401" s="11">
        <f>MAX(B$2:B400)+1</f>
        <v>2151</v>
      </c>
      <c r="C401" s="4" t="s">
        <v>26</v>
      </c>
      <c r="D401" t="s">
        <v>2020</v>
      </c>
      <c r="E401" t="s">
        <v>489</v>
      </c>
      <c r="G401">
        <v>100000</v>
      </c>
      <c r="H401">
        <f t="shared" si="13"/>
        <v>159630</v>
      </c>
    </row>
    <row r="402" spans="1:8" x14ac:dyDescent="0.3">
      <c r="A402" s="149">
        <v>44530</v>
      </c>
      <c r="B402" s="11">
        <f>MAX(B$2:B401)+1</f>
        <v>2152</v>
      </c>
      <c r="C402" s="4" t="s">
        <v>26</v>
      </c>
      <c r="D402" t="s">
        <v>2021</v>
      </c>
      <c r="E402" t="s">
        <v>591</v>
      </c>
      <c r="G402">
        <v>8000</v>
      </c>
      <c r="H402">
        <f t="shared" si="13"/>
        <v>151630</v>
      </c>
    </row>
    <row r="403" spans="1:8" x14ac:dyDescent="0.3">
      <c r="A403" s="149">
        <v>44530</v>
      </c>
      <c r="B403" s="11">
        <f>MAX(B$2:B402)+1</f>
        <v>2153</v>
      </c>
      <c r="C403" s="4" t="s">
        <v>26</v>
      </c>
      <c r="D403" s="4" t="s">
        <v>2022</v>
      </c>
      <c r="E403" s="4" t="s">
        <v>475</v>
      </c>
      <c r="G403">
        <v>10000</v>
      </c>
      <c r="H403">
        <f t="shared" si="13"/>
        <v>141630</v>
      </c>
    </row>
    <row r="404" spans="1:8" x14ac:dyDescent="0.3">
      <c r="A404" s="149">
        <v>44531</v>
      </c>
      <c r="B404" s="11">
        <f>MAX(B$2:B403)+1</f>
        <v>2154</v>
      </c>
      <c r="C404" s="4" t="s">
        <v>26</v>
      </c>
      <c r="D404" s="4" t="s">
        <v>2023</v>
      </c>
      <c r="E404" s="4" t="s">
        <v>475</v>
      </c>
      <c r="G404">
        <v>15000</v>
      </c>
      <c r="H404">
        <f>H403-G404+F404</f>
        <v>126630</v>
      </c>
    </row>
    <row r="405" spans="1:8" x14ac:dyDescent="0.3">
      <c r="A405" s="149">
        <v>44531</v>
      </c>
      <c r="B405" s="11">
        <f>MAX(B$2:B404)+1</f>
        <v>2155</v>
      </c>
      <c r="C405" s="4" t="s">
        <v>26</v>
      </c>
      <c r="D405" t="s">
        <v>2024</v>
      </c>
      <c r="E405" t="s">
        <v>1882</v>
      </c>
      <c r="G405">
        <v>80000</v>
      </c>
      <c r="H405">
        <f t="shared" si="13"/>
        <v>46630</v>
      </c>
    </row>
    <row r="406" spans="1:8" x14ac:dyDescent="0.3">
      <c r="A406" s="149">
        <v>44532</v>
      </c>
      <c r="B406" s="11">
        <f>MAX(B$2:B405)+1</f>
        <v>2156</v>
      </c>
      <c r="C406" s="4" t="s">
        <v>26</v>
      </c>
      <c r="D406" t="s">
        <v>2041</v>
      </c>
      <c r="E406" t="s">
        <v>475</v>
      </c>
      <c r="G406">
        <v>13000</v>
      </c>
      <c r="H406">
        <f t="shared" si="13"/>
        <v>33630</v>
      </c>
    </row>
    <row r="407" spans="1:8" x14ac:dyDescent="0.3">
      <c r="A407" s="149">
        <v>44533</v>
      </c>
      <c r="B407" s="11"/>
      <c r="C407" s="4" t="s">
        <v>521</v>
      </c>
      <c r="D407" t="s">
        <v>2042</v>
      </c>
      <c r="F407">
        <v>4300000</v>
      </c>
      <c r="H407">
        <f t="shared" si="13"/>
        <v>4333630</v>
      </c>
    </row>
    <row r="408" spans="1:8" x14ac:dyDescent="0.3">
      <c r="A408" s="149">
        <v>44533</v>
      </c>
      <c r="B408" s="11">
        <f>MAX(B$2:B406)+1</f>
        <v>2157</v>
      </c>
      <c r="C408" s="4" t="s">
        <v>56</v>
      </c>
      <c r="D408" t="s">
        <v>2043</v>
      </c>
      <c r="E408" t="s">
        <v>1632</v>
      </c>
      <c r="G408">
        <v>385000</v>
      </c>
      <c r="H408">
        <f t="shared" si="13"/>
        <v>3948630</v>
      </c>
    </row>
    <row r="409" spans="1:8" x14ac:dyDescent="0.3">
      <c r="A409" s="149">
        <v>44533</v>
      </c>
      <c r="B409" s="11">
        <f>MAX(B$2:B408)+1</f>
        <v>2158</v>
      </c>
      <c r="C409" s="4" t="s">
        <v>1258</v>
      </c>
      <c r="D409" t="s">
        <v>2044</v>
      </c>
      <c r="E409" t="s">
        <v>517</v>
      </c>
      <c r="G409">
        <v>370000</v>
      </c>
      <c r="H409">
        <f t="shared" si="13"/>
        <v>3578630</v>
      </c>
    </row>
    <row r="410" spans="1:8" x14ac:dyDescent="0.3">
      <c r="A410" s="149">
        <v>44533</v>
      </c>
      <c r="B410" s="11">
        <f>MAX(B$2:B409)+1</f>
        <v>2159</v>
      </c>
      <c r="C410" s="4" t="s">
        <v>26</v>
      </c>
      <c r="D410" t="s">
        <v>2045</v>
      </c>
      <c r="E410" t="s">
        <v>466</v>
      </c>
      <c r="G410">
        <v>77000</v>
      </c>
      <c r="H410">
        <f t="shared" si="13"/>
        <v>3501630</v>
      </c>
    </row>
    <row r="411" spans="1:8" x14ac:dyDescent="0.3">
      <c r="A411" s="149">
        <v>44536</v>
      </c>
      <c r="B411" s="11">
        <f>MAX(B$2:B410)+1</f>
        <v>2160</v>
      </c>
      <c r="C411" s="4" t="s">
        <v>66</v>
      </c>
      <c r="D411" t="s">
        <v>2046</v>
      </c>
      <c r="E411" t="s">
        <v>938</v>
      </c>
      <c r="G411">
        <v>20000</v>
      </c>
      <c r="H411">
        <f t="shared" si="13"/>
        <v>3481630</v>
      </c>
    </row>
    <row r="412" spans="1:8" x14ac:dyDescent="0.3">
      <c r="A412" s="149">
        <v>44536</v>
      </c>
      <c r="B412" s="11">
        <f>MAX(B$2:B411)+1</f>
        <v>2161</v>
      </c>
      <c r="C412" s="4" t="s">
        <v>66</v>
      </c>
      <c r="D412" t="s">
        <v>2047</v>
      </c>
      <c r="E412" t="s">
        <v>909</v>
      </c>
      <c r="G412">
        <v>50000</v>
      </c>
      <c r="H412">
        <f t="shared" si="13"/>
        <v>3431630</v>
      </c>
    </row>
    <row r="413" spans="1:8" x14ac:dyDescent="0.3">
      <c r="A413" s="149">
        <v>44536</v>
      </c>
      <c r="B413" s="11">
        <f>MAX(B$2:B412)+1</f>
        <v>2162</v>
      </c>
      <c r="C413" s="4" t="s">
        <v>402</v>
      </c>
      <c r="D413" t="s">
        <v>2048</v>
      </c>
      <c r="E413" t="s">
        <v>481</v>
      </c>
      <c r="G413">
        <v>4300</v>
      </c>
      <c r="H413">
        <f t="shared" si="13"/>
        <v>3427330</v>
      </c>
    </row>
    <row r="414" spans="1:8" x14ac:dyDescent="0.3">
      <c r="A414" s="149">
        <v>44536</v>
      </c>
      <c r="B414" s="11">
        <f>MAX(B$2:B413)+1</f>
        <v>2163</v>
      </c>
      <c r="C414" s="4" t="s">
        <v>26</v>
      </c>
      <c r="D414" t="s">
        <v>2049</v>
      </c>
      <c r="E414" t="s">
        <v>475</v>
      </c>
      <c r="G414">
        <v>27000</v>
      </c>
      <c r="H414">
        <f t="shared" si="13"/>
        <v>3400330</v>
      </c>
    </row>
    <row r="415" spans="1:8" x14ac:dyDescent="0.3">
      <c r="A415" s="149">
        <v>44536</v>
      </c>
      <c r="B415" s="11">
        <f>MAX(B$2:B414)+1</f>
        <v>2164</v>
      </c>
      <c r="C415" s="4" t="s">
        <v>26</v>
      </c>
      <c r="D415" t="s">
        <v>1704</v>
      </c>
      <c r="E415" t="s">
        <v>918</v>
      </c>
      <c r="G415">
        <v>15000</v>
      </c>
      <c r="H415">
        <f t="shared" si="13"/>
        <v>3385330</v>
      </c>
    </row>
    <row r="416" spans="1:8" x14ac:dyDescent="0.3">
      <c r="A416" s="149">
        <v>44536</v>
      </c>
      <c r="B416" s="11">
        <f>MAX(B$2:B415)+1</f>
        <v>2165</v>
      </c>
      <c r="C416" s="4" t="s">
        <v>26</v>
      </c>
      <c r="D416" t="s">
        <v>2050</v>
      </c>
      <c r="E416" t="s">
        <v>591</v>
      </c>
      <c r="G416">
        <v>93000</v>
      </c>
      <c r="H416">
        <f t="shared" si="13"/>
        <v>3292330</v>
      </c>
    </row>
    <row r="417" spans="1:8" x14ac:dyDescent="0.3">
      <c r="A417" s="149">
        <v>44537</v>
      </c>
      <c r="B417" s="11">
        <f>MAX(B$2:B416)+1</f>
        <v>2166</v>
      </c>
      <c r="C417" s="4" t="s">
        <v>402</v>
      </c>
      <c r="D417" t="s">
        <v>2051</v>
      </c>
      <c r="E417" t="s">
        <v>611</v>
      </c>
      <c r="G417">
        <v>5000</v>
      </c>
      <c r="H417">
        <f t="shared" si="13"/>
        <v>3287330</v>
      </c>
    </row>
    <row r="418" spans="1:8" x14ac:dyDescent="0.3">
      <c r="A418" s="149">
        <v>44537</v>
      </c>
      <c r="B418" s="11">
        <f>MAX(B$2:B417)+1</f>
        <v>2167</v>
      </c>
      <c r="C418" s="4" t="s">
        <v>56</v>
      </c>
      <c r="D418" t="s">
        <v>2040</v>
      </c>
      <c r="E418" t="s">
        <v>481</v>
      </c>
      <c r="G418">
        <v>5000</v>
      </c>
      <c r="H418">
        <f t="shared" si="13"/>
        <v>3282330</v>
      </c>
    </row>
    <row r="419" spans="1:8" x14ac:dyDescent="0.3">
      <c r="A419" s="149">
        <v>44537</v>
      </c>
      <c r="B419" s="11">
        <f>MAX(B$2:B418)+1</f>
        <v>2168</v>
      </c>
      <c r="C419" s="4" t="s">
        <v>56</v>
      </c>
      <c r="D419" t="s">
        <v>2052</v>
      </c>
      <c r="E419" t="s">
        <v>524</v>
      </c>
      <c r="G419">
        <v>17000</v>
      </c>
      <c r="H419">
        <f t="shared" si="13"/>
        <v>3265330</v>
      </c>
    </row>
    <row r="420" spans="1:8" x14ac:dyDescent="0.3">
      <c r="A420" s="149">
        <v>44538</v>
      </c>
      <c r="B420" s="11">
        <f>MAX(B$2:B419)+1</f>
        <v>2169</v>
      </c>
      <c r="C420" s="4" t="s">
        <v>26</v>
      </c>
      <c r="D420" t="s">
        <v>2053</v>
      </c>
      <c r="E420" t="s">
        <v>475</v>
      </c>
      <c r="G420">
        <v>24000</v>
      </c>
      <c r="H420">
        <f t="shared" si="13"/>
        <v>3241330</v>
      </c>
    </row>
    <row r="421" spans="1:8" x14ac:dyDescent="0.3">
      <c r="A421" s="149">
        <v>44538</v>
      </c>
      <c r="B421" s="11">
        <f>MAX(B$2:B420)+1</f>
        <v>2170</v>
      </c>
      <c r="C421" s="4" t="s">
        <v>26</v>
      </c>
      <c r="D421" t="s">
        <v>2054</v>
      </c>
      <c r="E421" t="s">
        <v>481</v>
      </c>
      <c r="G421">
        <v>20000</v>
      </c>
      <c r="H421">
        <f t="shared" si="13"/>
        <v>3221330</v>
      </c>
    </row>
    <row r="422" spans="1:8" x14ac:dyDescent="0.3">
      <c r="A422" s="149">
        <v>44538</v>
      </c>
      <c r="B422" s="11">
        <f>MAX(B$2:B421)+1</f>
        <v>2171</v>
      </c>
      <c r="C422" s="4" t="s">
        <v>26</v>
      </c>
      <c r="D422" t="s">
        <v>2055</v>
      </c>
      <c r="E422" t="s">
        <v>481</v>
      </c>
      <c r="G422">
        <v>52000</v>
      </c>
      <c r="H422">
        <f t="shared" si="13"/>
        <v>3169330</v>
      </c>
    </row>
    <row r="423" spans="1:8" x14ac:dyDescent="0.3">
      <c r="A423" s="149">
        <v>44538</v>
      </c>
      <c r="B423" s="11">
        <f>MAX(B$2:B422)+1</f>
        <v>2172</v>
      </c>
      <c r="C423" s="4" t="s">
        <v>29</v>
      </c>
      <c r="D423" t="s">
        <v>2056</v>
      </c>
      <c r="E423" t="s">
        <v>533</v>
      </c>
      <c r="G423">
        <v>8000</v>
      </c>
      <c r="H423">
        <f t="shared" si="13"/>
        <v>3161330</v>
      </c>
    </row>
    <row r="424" spans="1:8" x14ac:dyDescent="0.3">
      <c r="A424" s="149">
        <v>44539</v>
      </c>
      <c r="B424" s="11">
        <f>MAX(B$2:B423)+1</f>
        <v>2173</v>
      </c>
      <c r="C424" s="4" t="s">
        <v>29</v>
      </c>
      <c r="D424" t="s">
        <v>2057</v>
      </c>
      <c r="E424" t="s">
        <v>547</v>
      </c>
      <c r="G424">
        <v>5000</v>
      </c>
      <c r="H424">
        <f t="shared" si="13"/>
        <v>3156330</v>
      </c>
    </row>
    <row r="425" spans="1:8" x14ac:dyDescent="0.3">
      <c r="A425" s="149">
        <v>44539</v>
      </c>
      <c r="B425" s="11">
        <f>MAX(B$2:B424)+1</f>
        <v>2174</v>
      </c>
      <c r="C425" s="4" t="s">
        <v>56</v>
      </c>
      <c r="D425" t="s">
        <v>2058</v>
      </c>
      <c r="E425" t="s">
        <v>907</v>
      </c>
      <c r="G425">
        <v>60000</v>
      </c>
      <c r="H425">
        <f t="shared" si="13"/>
        <v>3096330</v>
      </c>
    </row>
    <row r="426" spans="1:8" x14ac:dyDescent="0.3">
      <c r="A426" s="149">
        <v>44540</v>
      </c>
      <c r="B426" s="11">
        <f>MAX(B$2:B425)+1</f>
        <v>2175</v>
      </c>
      <c r="C426" s="4" t="s">
        <v>56</v>
      </c>
      <c r="D426" t="s">
        <v>2059</v>
      </c>
      <c r="E426" t="s">
        <v>591</v>
      </c>
      <c r="G426">
        <v>19000</v>
      </c>
      <c r="H426">
        <f>H425-G426+F426</f>
        <v>3077330</v>
      </c>
    </row>
    <row r="427" spans="1:8" x14ac:dyDescent="0.3">
      <c r="A427" s="149">
        <v>44540</v>
      </c>
      <c r="B427" s="11">
        <f>MAX(B$2:B426)+1</f>
        <v>2176</v>
      </c>
      <c r="C427" s="4" t="s">
        <v>56</v>
      </c>
      <c r="D427" t="s">
        <v>2060</v>
      </c>
      <c r="E427" t="s">
        <v>466</v>
      </c>
      <c r="G427">
        <v>15600</v>
      </c>
      <c r="H427">
        <f t="shared" ref="H427:H451" si="14">H426-G427+F427</f>
        <v>3061730</v>
      </c>
    </row>
    <row r="428" spans="1:8" x14ac:dyDescent="0.3">
      <c r="A428" s="149">
        <v>44540</v>
      </c>
      <c r="B428" s="11">
        <f>MAX(B$2:B427)+1</f>
        <v>2177</v>
      </c>
      <c r="C428" s="4" t="s">
        <v>26</v>
      </c>
      <c r="D428" t="s">
        <v>1731</v>
      </c>
      <c r="E428" t="s">
        <v>466</v>
      </c>
      <c r="G428">
        <v>20000</v>
      </c>
      <c r="H428">
        <f t="shared" si="14"/>
        <v>3041730</v>
      </c>
    </row>
    <row r="429" spans="1:8" x14ac:dyDescent="0.3">
      <c r="A429" s="149">
        <v>44540</v>
      </c>
      <c r="B429" s="11">
        <f>MAX(B$2:B428)+1</f>
        <v>2178</v>
      </c>
      <c r="C429" s="4" t="s">
        <v>26</v>
      </c>
      <c r="D429" t="s">
        <v>2061</v>
      </c>
      <c r="E429" t="s">
        <v>591</v>
      </c>
      <c r="G429">
        <v>8000</v>
      </c>
      <c r="H429">
        <f t="shared" si="14"/>
        <v>3033730</v>
      </c>
    </row>
    <row r="430" spans="1:8" x14ac:dyDescent="0.3">
      <c r="A430" s="149">
        <v>44540</v>
      </c>
      <c r="B430" s="11">
        <f>MAX(B$2:B429)+1</f>
        <v>2179</v>
      </c>
      <c r="C430" s="4" t="s">
        <v>56</v>
      </c>
      <c r="D430" t="s">
        <v>2063</v>
      </c>
      <c r="E430" t="s">
        <v>907</v>
      </c>
      <c r="G430">
        <v>400100</v>
      </c>
      <c r="H430">
        <f t="shared" si="14"/>
        <v>2633630</v>
      </c>
    </row>
    <row r="431" spans="1:8" x14ac:dyDescent="0.3">
      <c r="A431" s="149">
        <v>44540</v>
      </c>
      <c r="B431" s="11">
        <f>MAX(B$2:B430)+1</f>
        <v>2180</v>
      </c>
      <c r="C431" s="4" t="s">
        <v>56</v>
      </c>
      <c r="D431" t="s">
        <v>2062</v>
      </c>
      <c r="E431" t="s">
        <v>907</v>
      </c>
      <c r="G431">
        <v>30000</v>
      </c>
      <c r="H431">
        <f t="shared" si="14"/>
        <v>2603630</v>
      </c>
    </row>
    <row r="432" spans="1:8" x14ac:dyDescent="0.3">
      <c r="A432" s="149">
        <v>44540</v>
      </c>
      <c r="B432" s="11">
        <f>MAX(B$2:B431)+1</f>
        <v>2181</v>
      </c>
      <c r="C432" s="4" t="s">
        <v>56</v>
      </c>
      <c r="D432" t="s">
        <v>2064</v>
      </c>
      <c r="E432" t="s">
        <v>907</v>
      </c>
      <c r="G432">
        <v>50000</v>
      </c>
      <c r="H432">
        <f t="shared" si="14"/>
        <v>2553630</v>
      </c>
    </row>
    <row r="433" spans="1:8" x14ac:dyDescent="0.3">
      <c r="A433" s="149">
        <v>44540</v>
      </c>
      <c r="B433" s="11">
        <f>MAX(B$2:B432)+1</f>
        <v>2182</v>
      </c>
      <c r="C433" s="4" t="s">
        <v>56</v>
      </c>
      <c r="D433" t="s">
        <v>2065</v>
      </c>
      <c r="E433" t="s">
        <v>907</v>
      </c>
      <c r="G433">
        <v>50000</v>
      </c>
      <c r="H433">
        <f t="shared" si="14"/>
        <v>2503630</v>
      </c>
    </row>
    <row r="434" spans="1:8" x14ac:dyDescent="0.3">
      <c r="A434" s="149">
        <v>44540</v>
      </c>
      <c r="B434" s="11">
        <f>MAX(B$2:B433)+1</f>
        <v>2183</v>
      </c>
      <c r="C434" s="4" t="s">
        <v>56</v>
      </c>
      <c r="D434" t="s">
        <v>2069</v>
      </c>
      <c r="E434" t="s">
        <v>907</v>
      </c>
      <c r="G434">
        <v>15000</v>
      </c>
      <c r="H434">
        <f t="shared" si="14"/>
        <v>2488630</v>
      </c>
    </row>
    <row r="435" spans="1:8" x14ac:dyDescent="0.3">
      <c r="A435" s="149">
        <v>44543</v>
      </c>
      <c r="B435" s="11">
        <f>MAX(B$2:B434)+1</f>
        <v>2184</v>
      </c>
      <c r="C435" s="4" t="s">
        <v>26</v>
      </c>
      <c r="D435" t="s">
        <v>2066</v>
      </c>
      <c r="E435" t="s">
        <v>533</v>
      </c>
      <c r="G435">
        <v>7000</v>
      </c>
      <c r="H435">
        <f t="shared" si="14"/>
        <v>2481630</v>
      </c>
    </row>
    <row r="436" spans="1:8" x14ac:dyDescent="0.3">
      <c r="A436" s="149">
        <v>44543</v>
      </c>
      <c r="B436" s="11">
        <f>MAX(B$2:B435)+1</f>
        <v>2185</v>
      </c>
      <c r="C436" s="4" t="s">
        <v>26</v>
      </c>
      <c r="D436" t="s">
        <v>2067</v>
      </c>
      <c r="E436" t="s">
        <v>883</v>
      </c>
      <c r="G436">
        <v>40000</v>
      </c>
      <c r="H436">
        <f t="shared" si="14"/>
        <v>2441630</v>
      </c>
    </row>
    <row r="437" spans="1:8" x14ac:dyDescent="0.3">
      <c r="A437" s="149">
        <v>44544</v>
      </c>
      <c r="B437" s="11">
        <f>MAX(B$2:B436)+1</f>
        <v>2186</v>
      </c>
      <c r="C437" s="4" t="s">
        <v>26</v>
      </c>
      <c r="D437" t="s">
        <v>2068</v>
      </c>
      <c r="E437" t="s">
        <v>481</v>
      </c>
      <c r="G437">
        <v>82400</v>
      </c>
      <c r="H437">
        <f t="shared" si="14"/>
        <v>2359230</v>
      </c>
    </row>
    <row r="438" spans="1:8" x14ac:dyDescent="0.3">
      <c r="A438" s="149">
        <v>44544</v>
      </c>
      <c r="B438" s="11">
        <f>MAX(B$2:B437)+1</f>
        <v>2187</v>
      </c>
      <c r="C438" s="4" t="s">
        <v>26</v>
      </c>
      <c r="D438" t="s">
        <v>2070</v>
      </c>
      <c r="E438" t="s">
        <v>475</v>
      </c>
      <c r="G438">
        <v>138000</v>
      </c>
      <c r="H438">
        <f t="shared" si="14"/>
        <v>2221230</v>
      </c>
    </row>
    <row r="439" spans="1:8" x14ac:dyDescent="0.3">
      <c r="A439" s="149">
        <v>44544</v>
      </c>
      <c r="B439" s="11">
        <f>MAX(B$2:B438)+1</f>
        <v>2188</v>
      </c>
      <c r="C439" s="4" t="s">
        <v>26</v>
      </c>
      <c r="D439" t="s">
        <v>2071</v>
      </c>
      <c r="E439" t="s">
        <v>907</v>
      </c>
      <c r="G439">
        <v>36000</v>
      </c>
      <c r="H439">
        <f t="shared" si="14"/>
        <v>2185230</v>
      </c>
    </row>
    <row r="440" spans="1:8" x14ac:dyDescent="0.3">
      <c r="A440" s="149">
        <v>44546</v>
      </c>
      <c r="B440" s="11">
        <f>MAX(B$2:B439)+1</f>
        <v>2189</v>
      </c>
      <c r="C440" s="4" t="s">
        <v>26</v>
      </c>
      <c r="D440" t="s">
        <v>2072</v>
      </c>
      <c r="E440" t="s">
        <v>938</v>
      </c>
      <c r="G440">
        <v>10000</v>
      </c>
      <c r="H440">
        <f t="shared" si="14"/>
        <v>2175230</v>
      </c>
    </row>
    <row r="441" spans="1:8" x14ac:dyDescent="0.3">
      <c r="A441" s="149">
        <v>44546</v>
      </c>
      <c r="B441" s="11">
        <f>MAX(B$2:B440)+1</f>
        <v>2190</v>
      </c>
      <c r="C441" s="4" t="s">
        <v>402</v>
      </c>
      <c r="D441" t="s">
        <v>15</v>
      </c>
      <c r="E441" t="s">
        <v>481</v>
      </c>
      <c r="G441">
        <v>1000</v>
      </c>
      <c r="H441">
        <f t="shared" si="14"/>
        <v>2174230</v>
      </c>
    </row>
    <row r="442" spans="1:8" x14ac:dyDescent="0.3">
      <c r="A442" s="149">
        <v>44547</v>
      </c>
      <c r="B442" s="11">
        <f>MAX(B$2:B441)+1</f>
        <v>2191</v>
      </c>
      <c r="C442" s="4" t="s">
        <v>26</v>
      </c>
      <c r="D442" t="s">
        <v>2073</v>
      </c>
      <c r="E442" t="s">
        <v>591</v>
      </c>
      <c r="G442">
        <v>37500</v>
      </c>
      <c r="H442">
        <f t="shared" si="14"/>
        <v>2136730</v>
      </c>
    </row>
    <row r="443" spans="1:8" x14ac:dyDescent="0.3">
      <c r="A443" s="149">
        <v>44547</v>
      </c>
      <c r="B443" s="11">
        <f>MAX(B$2:B442)+1</f>
        <v>2192</v>
      </c>
      <c r="C443" s="4" t="s">
        <v>26</v>
      </c>
      <c r="D443" t="s">
        <v>2074</v>
      </c>
      <c r="E443" t="s">
        <v>529</v>
      </c>
      <c r="G443">
        <v>50000</v>
      </c>
      <c r="H443">
        <f t="shared" si="14"/>
        <v>2086730</v>
      </c>
    </row>
    <row r="444" spans="1:8" x14ac:dyDescent="0.3">
      <c r="A444" s="149">
        <v>44550</v>
      </c>
      <c r="B444" s="11">
        <f>MAX(B$2:B443)+1</f>
        <v>2193</v>
      </c>
      <c r="C444" s="4" t="s">
        <v>26</v>
      </c>
      <c r="D444" t="s">
        <v>2075</v>
      </c>
      <c r="E444" t="s">
        <v>475</v>
      </c>
      <c r="G444">
        <v>48000</v>
      </c>
      <c r="H444">
        <f t="shared" si="14"/>
        <v>2038730</v>
      </c>
    </row>
    <row r="445" spans="1:8" x14ac:dyDescent="0.3">
      <c r="A445" s="149">
        <v>44550</v>
      </c>
      <c r="B445" s="11">
        <f>MAX(B$2:B444)+1</f>
        <v>2194</v>
      </c>
      <c r="C445" s="4" t="s">
        <v>56</v>
      </c>
      <c r="D445" t="s">
        <v>2076</v>
      </c>
      <c r="E445" t="s">
        <v>907</v>
      </c>
      <c r="G445">
        <v>50000</v>
      </c>
      <c r="H445">
        <f t="shared" si="14"/>
        <v>1988730</v>
      </c>
    </row>
    <row r="446" spans="1:8" x14ac:dyDescent="0.3">
      <c r="A446" s="149">
        <v>44550</v>
      </c>
      <c r="B446" s="11">
        <f>MAX(B$2:B445)+1</f>
        <v>2195</v>
      </c>
      <c r="C446" s="4" t="s">
        <v>26</v>
      </c>
      <c r="D446" t="s">
        <v>2077</v>
      </c>
      <c r="E446" t="s">
        <v>591</v>
      </c>
      <c r="G446">
        <v>20000</v>
      </c>
      <c r="H446">
        <f t="shared" si="14"/>
        <v>1968730</v>
      </c>
    </row>
    <row r="447" spans="1:8" x14ac:dyDescent="0.3">
      <c r="A447" s="149">
        <v>44550</v>
      </c>
      <c r="B447" s="11">
        <f>MAX(B$2:B446)+1</f>
        <v>2196</v>
      </c>
      <c r="C447" s="4" t="s">
        <v>56</v>
      </c>
      <c r="D447" t="s">
        <v>2078</v>
      </c>
      <c r="E447" t="s">
        <v>524</v>
      </c>
      <c r="G447">
        <v>79200</v>
      </c>
      <c r="H447">
        <f t="shared" si="14"/>
        <v>1889530</v>
      </c>
    </row>
    <row r="448" spans="1:8" x14ac:dyDescent="0.3">
      <c r="A448" s="149">
        <v>44551</v>
      </c>
      <c r="B448" s="11">
        <f>MAX(B$2:B447)+1</f>
        <v>2197</v>
      </c>
      <c r="C448" s="4" t="s">
        <v>29</v>
      </c>
      <c r="D448" t="s">
        <v>1962</v>
      </c>
      <c r="E448" t="s">
        <v>854</v>
      </c>
      <c r="G448">
        <v>50000</v>
      </c>
      <c r="H448">
        <f t="shared" si="14"/>
        <v>1839530</v>
      </c>
    </row>
    <row r="449" spans="1:8" x14ac:dyDescent="0.3">
      <c r="A449" s="149">
        <v>44551</v>
      </c>
      <c r="B449" s="11">
        <f>MAX(B$2:B448)+1</f>
        <v>2198</v>
      </c>
      <c r="C449" s="4" t="s">
        <v>402</v>
      </c>
      <c r="D449" t="s">
        <v>2079</v>
      </c>
      <c r="E449" t="s">
        <v>481</v>
      </c>
      <c r="G449">
        <v>4000</v>
      </c>
      <c r="H449">
        <f t="shared" si="14"/>
        <v>1835530</v>
      </c>
    </row>
    <row r="450" spans="1:8" x14ac:dyDescent="0.3">
      <c r="A450" s="149">
        <v>44552</v>
      </c>
      <c r="B450" s="11">
        <f>MAX(B$2:B449)+1</f>
        <v>2199</v>
      </c>
      <c r="C450" s="4" t="s">
        <v>26</v>
      </c>
      <c r="D450" t="s">
        <v>2080</v>
      </c>
      <c r="E450" s="4" t="s">
        <v>876</v>
      </c>
      <c r="G450">
        <v>53270</v>
      </c>
      <c r="H450">
        <f t="shared" si="14"/>
        <v>1782260</v>
      </c>
    </row>
    <row r="451" spans="1:8" x14ac:dyDescent="0.3">
      <c r="A451" s="149">
        <v>44552</v>
      </c>
      <c r="B451" s="11">
        <f>MAX(B$2:B450)+1</f>
        <v>2200</v>
      </c>
      <c r="C451" s="4" t="s">
        <v>26</v>
      </c>
      <c r="D451" s="4" t="s">
        <v>2091</v>
      </c>
      <c r="E451" t="s">
        <v>591</v>
      </c>
      <c r="G451">
        <v>10000</v>
      </c>
      <c r="H451">
        <f t="shared" si="14"/>
        <v>1772260</v>
      </c>
    </row>
    <row r="452" spans="1:8" x14ac:dyDescent="0.3">
      <c r="A452" s="149">
        <v>44553</v>
      </c>
      <c r="B452" s="11">
        <f>MAX(B$2:B451)+1</f>
        <v>2201</v>
      </c>
      <c r="C452" s="4" t="s">
        <v>56</v>
      </c>
      <c r="D452" t="s">
        <v>2081</v>
      </c>
      <c r="E452" t="s">
        <v>907</v>
      </c>
      <c r="G452">
        <v>312800</v>
      </c>
      <c r="H452">
        <f t="shared" si="13"/>
        <v>1459460</v>
      </c>
    </row>
    <row r="453" spans="1:8" x14ac:dyDescent="0.3">
      <c r="A453" s="149">
        <v>44554</v>
      </c>
      <c r="B453" s="11">
        <f>MAX(B$2:B452)+1</f>
        <v>2202</v>
      </c>
      <c r="C453" s="4" t="s">
        <v>26</v>
      </c>
      <c r="D453" t="s">
        <v>2083</v>
      </c>
      <c r="E453" t="s">
        <v>475</v>
      </c>
      <c r="G453">
        <v>8000</v>
      </c>
      <c r="H453">
        <f t="shared" si="13"/>
        <v>1451460</v>
      </c>
    </row>
    <row r="454" spans="1:8" x14ac:dyDescent="0.3">
      <c r="A454" s="149">
        <v>44554</v>
      </c>
      <c r="B454" s="11">
        <f>MAX(B$2:B453)+1</f>
        <v>2203</v>
      </c>
      <c r="C454" s="4" t="s">
        <v>538</v>
      </c>
      <c r="D454" t="s">
        <v>2084</v>
      </c>
      <c r="E454" t="s">
        <v>533</v>
      </c>
      <c r="G454">
        <v>20000</v>
      </c>
      <c r="H454">
        <f t="shared" si="13"/>
        <v>1431460</v>
      </c>
    </row>
    <row r="455" spans="1:8" x14ac:dyDescent="0.3">
      <c r="A455" s="149"/>
      <c r="B455" s="11"/>
      <c r="C455" s="4"/>
    </row>
    <row r="456" spans="1:8" x14ac:dyDescent="0.3">
      <c r="A456" s="149"/>
      <c r="B456" s="11"/>
    </row>
    <row r="457" spans="1:8" x14ac:dyDescent="0.3">
      <c r="A457" s="149"/>
      <c r="B457" s="11"/>
      <c r="D457" s="4"/>
    </row>
    <row r="458" spans="1:8" x14ac:dyDescent="0.3">
      <c r="A458" s="149"/>
      <c r="B458" s="11"/>
    </row>
    <row r="459" spans="1:8" x14ac:dyDescent="0.3">
      <c r="A459" s="149"/>
      <c r="B459" s="11"/>
    </row>
    <row r="460" spans="1:8" x14ac:dyDescent="0.3">
      <c r="A460" s="149"/>
      <c r="B460" s="11"/>
    </row>
    <row r="461" spans="1:8" x14ac:dyDescent="0.3">
      <c r="A461" s="149"/>
      <c r="B461" s="11"/>
    </row>
    <row r="462" spans="1:8" x14ac:dyDescent="0.3">
      <c r="A462" s="149"/>
      <c r="B462" s="11"/>
      <c r="C462" s="4"/>
    </row>
    <row r="463" spans="1:8" x14ac:dyDescent="0.3">
      <c r="A463" s="149"/>
      <c r="B463" s="11"/>
      <c r="D463" s="4"/>
    </row>
    <row r="464" spans="1:8" x14ac:dyDescent="0.3">
      <c r="A464" s="149"/>
      <c r="B464" s="11"/>
    </row>
    <row r="465" spans="1:5" x14ac:dyDescent="0.3">
      <c r="A465" s="149"/>
      <c r="B465" s="11"/>
    </row>
    <row r="466" spans="1:5" x14ac:dyDescent="0.3">
      <c r="A466" s="149"/>
      <c r="B466" s="11"/>
      <c r="C466" s="4"/>
    </row>
    <row r="467" spans="1:5" x14ac:dyDescent="0.3">
      <c r="A467" s="149"/>
      <c r="B467" s="11"/>
    </row>
    <row r="468" spans="1:5" x14ac:dyDescent="0.3">
      <c r="A468" s="149"/>
      <c r="B468" s="11"/>
    </row>
    <row r="469" spans="1:5" x14ac:dyDescent="0.3">
      <c r="A469" s="149"/>
      <c r="B469" s="11"/>
      <c r="C469" s="4"/>
    </row>
    <row r="470" spans="1:5" x14ac:dyDescent="0.3">
      <c r="A470" s="149"/>
      <c r="B470" s="11"/>
      <c r="C470" s="4"/>
    </row>
    <row r="471" spans="1:5" x14ac:dyDescent="0.3">
      <c r="A471" s="149"/>
      <c r="B471" s="11"/>
    </row>
    <row r="472" spans="1:5" x14ac:dyDescent="0.3">
      <c r="A472" s="149"/>
      <c r="B472" s="11"/>
      <c r="E472" s="4"/>
    </row>
    <row r="473" spans="1:5" x14ac:dyDescent="0.3">
      <c r="A473" s="149"/>
      <c r="B473" s="11"/>
    </row>
    <row r="474" spans="1:5" x14ac:dyDescent="0.3">
      <c r="A474" s="149"/>
      <c r="B474" s="11"/>
    </row>
    <row r="475" spans="1:5" x14ac:dyDescent="0.3">
      <c r="A475" s="149"/>
      <c r="B475" s="11"/>
    </row>
    <row r="476" spans="1:5" x14ac:dyDescent="0.3">
      <c r="A476" s="149"/>
      <c r="B476" s="11"/>
    </row>
    <row r="477" spans="1:5" x14ac:dyDescent="0.3">
      <c r="A477" s="149"/>
      <c r="B477" s="11"/>
      <c r="C477" s="4"/>
    </row>
    <row r="478" spans="1:5" x14ac:dyDescent="0.3">
      <c r="A478" s="149"/>
      <c r="B478" s="11"/>
    </row>
    <row r="479" spans="1:5" x14ac:dyDescent="0.3">
      <c r="A479" s="149"/>
      <c r="B479" s="11"/>
    </row>
    <row r="480" spans="1:5" x14ac:dyDescent="0.3">
      <c r="A480" s="149"/>
      <c r="B480" s="11"/>
      <c r="C480" s="4"/>
    </row>
    <row r="481" spans="1:5" x14ac:dyDescent="0.3">
      <c r="A481" s="149"/>
      <c r="B481" s="11"/>
      <c r="C481" s="4"/>
    </row>
    <row r="482" spans="1:5" x14ac:dyDescent="0.3">
      <c r="A482" s="149"/>
      <c r="B482" s="11"/>
      <c r="C482" s="4"/>
    </row>
    <row r="483" spans="1:5" x14ac:dyDescent="0.3">
      <c r="A483" s="149"/>
      <c r="B483" s="11"/>
    </row>
    <row r="484" spans="1:5" x14ac:dyDescent="0.3">
      <c r="A484" s="149"/>
      <c r="B484" s="11"/>
    </row>
    <row r="485" spans="1:5" x14ac:dyDescent="0.3">
      <c r="A485" s="149"/>
      <c r="B485" s="11"/>
      <c r="E485" s="4"/>
    </row>
    <row r="486" spans="1:5" x14ac:dyDescent="0.3">
      <c r="A486" s="149"/>
      <c r="B486" s="11"/>
    </row>
    <row r="487" spans="1:5" x14ac:dyDescent="0.3">
      <c r="A487" s="149"/>
      <c r="B487" s="11"/>
      <c r="E487" s="4"/>
    </row>
    <row r="488" spans="1:5" x14ac:dyDescent="0.3">
      <c r="A488" s="149"/>
      <c r="B488" s="11"/>
    </row>
    <row r="489" spans="1:5" x14ac:dyDescent="0.3">
      <c r="A489" s="149"/>
      <c r="B489" s="11"/>
    </row>
    <row r="490" spans="1:5" x14ac:dyDescent="0.3">
      <c r="A490" s="149"/>
      <c r="B490" s="11"/>
    </row>
    <row r="491" spans="1:5" x14ac:dyDescent="0.3">
      <c r="A491" s="149"/>
      <c r="B491" s="11"/>
    </row>
    <row r="492" spans="1:5" x14ac:dyDescent="0.3">
      <c r="A492" s="149"/>
      <c r="B492" s="11"/>
    </row>
    <row r="493" spans="1:5" x14ac:dyDescent="0.3">
      <c r="A493" s="149"/>
      <c r="B493" s="11"/>
    </row>
    <row r="494" spans="1:5" x14ac:dyDescent="0.3">
      <c r="A494" s="149"/>
      <c r="B494" s="11"/>
    </row>
    <row r="495" spans="1:5" x14ac:dyDescent="0.3">
      <c r="A495" s="149"/>
      <c r="B495" s="11"/>
      <c r="D495" s="11"/>
    </row>
    <row r="496" spans="1:5" x14ac:dyDescent="0.3">
      <c r="A496" s="149"/>
      <c r="B496" s="11"/>
      <c r="D496" s="11"/>
    </row>
    <row r="497" spans="1:4" x14ac:dyDescent="0.3">
      <c r="A497" s="149"/>
      <c r="B497" s="11"/>
      <c r="D497" s="11"/>
    </row>
    <row r="498" spans="1:4" x14ac:dyDescent="0.3">
      <c r="A498" s="149"/>
      <c r="B498" s="11"/>
      <c r="D498" s="11"/>
    </row>
    <row r="499" spans="1:4" x14ac:dyDescent="0.3">
      <c r="A499" s="149"/>
      <c r="B499" s="11"/>
      <c r="D499" s="11"/>
    </row>
    <row r="500" spans="1:4" x14ac:dyDescent="0.3">
      <c r="A500" s="149"/>
      <c r="B500" s="11"/>
      <c r="D500" s="11"/>
    </row>
    <row r="501" spans="1:4" x14ac:dyDescent="0.3">
      <c r="A501" s="149"/>
      <c r="B501" s="11"/>
      <c r="D501" s="11"/>
    </row>
    <row r="502" spans="1:4" x14ac:dyDescent="0.3">
      <c r="A502" s="149"/>
      <c r="B502" s="11"/>
      <c r="D502" s="11"/>
    </row>
    <row r="503" spans="1:4" x14ac:dyDescent="0.3">
      <c r="A503" s="149"/>
      <c r="B503" s="11"/>
      <c r="D503" s="11"/>
    </row>
    <row r="504" spans="1:4" x14ac:dyDescent="0.3">
      <c r="A504" s="149"/>
      <c r="B504" s="11"/>
      <c r="D504" s="11"/>
    </row>
    <row r="505" spans="1:4" x14ac:dyDescent="0.3">
      <c r="A505" s="149"/>
      <c r="B505" s="11"/>
      <c r="D505" s="11"/>
    </row>
    <row r="506" spans="1:4" x14ac:dyDescent="0.3">
      <c r="A506" s="149"/>
      <c r="B506" s="11"/>
      <c r="D506" s="11"/>
    </row>
    <row r="507" spans="1:4" x14ac:dyDescent="0.3">
      <c r="A507" s="149"/>
      <c r="B507" s="11"/>
      <c r="D507" s="11"/>
    </row>
    <row r="508" spans="1:4" x14ac:dyDescent="0.3">
      <c r="A508" s="149"/>
      <c r="B508" s="11"/>
      <c r="D508" s="11"/>
    </row>
    <row r="509" spans="1:4" x14ac:dyDescent="0.3">
      <c r="A509" s="149"/>
      <c r="B509" s="11"/>
      <c r="D509" s="11"/>
    </row>
    <row r="510" spans="1:4" x14ac:dyDescent="0.3">
      <c r="A510" s="149"/>
      <c r="B510" s="11"/>
      <c r="D510" s="11"/>
    </row>
    <row r="511" spans="1:4" x14ac:dyDescent="0.3">
      <c r="A511" s="149"/>
      <c r="B511" s="11"/>
      <c r="D511" s="11"/>
    </row>
    <row r="512" spans="1:4" x14ac:dyDescent="0.3">
      <c r="A512" s="149"/>
      <c r="B512" s="11"/>
      <c r="D512" s="11"/>
    </row>
    <row r="513" spans="1:4" x14ac:dyDescent="0.3">
      <c r="A513" s="149"/>
      <c r="B513" s="11"/>
      <c r="D513" s="11"/>
    </row>
    <row r="514" spans="1:4" x14ac:dyDescent="0.3">
      <c r="A514" s="149"/>
      <c r="B514" s="11"/>
      <c r="D514" s="11"/>
    </row>
    <row r="515" spans="1:4" x14ac:dyDescent="0.3">
      <c r="A515" s="149"/>
      <c r="B515" s="11"/>
      <c r="D515" s="11"/>
    </row>
    <row r="516" spans="1:4" x14ac:dyDescent="0.3">
      <c r="A516" s="149"/>
      <c r="B516" s="11"/>
      <c r="D516" s="11"/>
    </row>
    <row r="517" spans="1:4" x14ac:dyDescent="0.3">
      <c r="A517" s="149"/>
      <c r="B517" s="11"/>
      <c r="D517" s="11"/>
    </row>
    <row r="518" spans="1:4" x14ac:dyDescent="0.3">
      <c r="A518" s="149"/>
      <c r="B518" s="11"/>
    </row>
    <row r="519" spans="1:4" x14ac:dyDescent="0.3">
      <c r="A519" s="149"/>
      <c r="B519" s="11"/>
    </row>
    <row r="520" spans="1:4" x14ac:dyDescent="0.3">
      <c r="A520" s="149"/>
      <c r="B520" s="11"/>
    </row>
    <row r="521" spans="1:4" x14ac:dyDescent="0.3">
      <c r="A521" s="149"/>
      <c r="B521" s="11"/>
    </row>
    <row r="522" spans="1:4" x14ac:dyDescent="0.3">
      <c r="A522" s="149"/>
      <c r="B522" s="11"/>
    </row>
    <row r="523" spans="1:4" x14ac:dyDescent="0.3">
      <c r="A523" s="149"/>
      <c r="B523" s="11"/>
    </row>
    <row r="524" spans="1:4" x14ac:dyDescent="0.3">
      <c r="A524" s="149"/>
      <c r="B524" s="11"/>
    </row>
    <row r="525" spans="1:4" x14ac:dyDescent="0.3">
      <c r="A525" s="149"/>
      <c r="B525" s="11"/>
    </row>
    <row r="526" spans="1:4" x14ac:dyDescent="0.3">
      <c r="A526" s="149"/>
      <c r="B526" s="11"/>
    </row>
    <row r="527" spans="1:4" x14ac:dyDescent="0.3">
      <c r="A527" s="149"/>
      <c r="B527" s="11"/>
    </row>
    <row r="528" spans="1:4" x14ac:dyDescent="0.3">
      <c r="A528" s="149"/>
      <c r="B528" s="11"/>
    </row>
    <row r="529" spans="1:2" x14ac:dyDescent="0.3">
      <c r="A529" s="149"/>
      <c r="B529" s="11"/>
    </row>
    <row r="530" spans="1:2" x14ac:dyDescent="0.3">
      <c r="A530" s="149"/>
      <c r="B530" s="11"/>
    </row>
    <row r="531" spans="1:2" x14ac:dyDescent="0.3">
      <c r="A531" s="149"/>
      <c r="B531" s="11"/>
    </row>
    <row r="532" spans="1:2" x14ac:dyDescent="0.3">
      <c r="A532" s="149"/>
      <c r="B532" s="11"/>
    </row>
    <row r="533" spans="1:2" x14ac:dyDescent="0.3">
      <c r="A533" s="149"/>
      <c r="B533" s="11"/>
    </row>
    <row r="534" spans="1:2" x14ac:dyDescent="0.3">
      <c r="A534" s="149"/>
      <c r="B534" s="11"/>
    </row>
    <row r="535" spans="1:2" x14ac:dyDescent="0.3">
      <c r="A535" s="149"/>
      <c r="B535" s="11"/>
    </row>
    <row r="536" spans="1:2" x14ac:dyDescent="0.3">
      <c r="A536" s="149"/>
      <c r="B536" s="11"/>
    </row>
    <row r="537" spans="1:2" x14ac:dyDescent="0.3">
      <c r="A537" s="149"/>
      <c r="B537" s="11"/>
    </row>
    <row r="538" spans="1:2" x14ac:dyDescent="0.3">
      <c r="A538" s="149"/>
      <c r="B538" s="11"/>
    </row>
    <row r="539" spans="1:2" x14ac:dyDescent="0.3">
      <c r="A539" s="149"/>
      <c r="B539" s="11"/>
    </row>
    <row r="540" spans="1:2" x14ac:dyDescent="0.3">
      <c r="A540" s="149"/>
      <c r="B540" s="11"/>
    </row>
    <row r="541" spans="1:2" x14ac:dyDescent="0.3">
      <c r="A541" s="149"/>
      <c r="B541" s="11"/>
    </row>
    <row r="542" spans="1:2" x14ac:dyDescent="0.3">
      <c r="B542" s="11"/>
    </row>
    <row r="543" spans="1:2" x14ac:dyDescent="0.3">
      <c r="B543" s="11"/>
    </row>
    <row r="544" spans="1:2" x14ac:dyDescent="0.3">
      <c r="B544" s="11"/>
    </row>
    <row r="545" spans="2:2" x14ac:dyDescent="0.3">
      <c r="B545" s="11"/>
    </row>
    <row r="546" spans="2:2" x14ac:dyDescent="0.3">
      <c r="B546" s="11"/>
    </row>
    <row r="547" spans="2:2" x14ac:dyDescent="0.3">
      <c r="B547" s="11"/>
    </row>
    <row r="548" spans="2:2" x14ac:dyDescent="0.3">
      <c r="B548" s="11"/>
    </row>
    <row r="549" spans="2:2" x14ac:dyDescent="0.3">
      <c r="B549" s="11"/>
    </row>
    <row r="550" spans="2:2" x14ac:dyDescent="0.3">
      <c r="B550" s="11"/>
    </row>
    <row r="551" spans="2:2" x14ac:dyDescent="0.3">
      <c r="B551" s="11"/>
    </row>
    <row r="552" spans="2:2" x14ac:dyDescent="0.3">
      <c r="B552" s="11"/>
    </row>
    <row r="553" spans="2:2" x14ac:dyDescent="0.3">
      <c r="B553" s="11"/>
    </row>
    <row r="554" spans="2:2" x14ac:dyDescent="0.3">
      <c r="B554" s="11"/>
    </row>
    <row r="555" spans="2:2" x14ac:dyDescent="0.3">
      <c r="B555" s="11"/>
    </row>
    <row r="556" spans="2:2" x14ac:dyDescent="0.3">
      <c r="B556" s="11"/>
    </row>
    <row r="557" spans="2:2" x14ac:dyDescent="0.3">
      <c r="B557" s="11"/>
    </row>
    <row r="558" spans="2:2" x14ac:dyDescent="0.3">
      <c r="B558" s="11"/>
    </row>
    <row r="559" spans="2:2" x14ac:dyDescent="0.3">
      <c r="B559" s="11"/>
    </row>
    <row r="560" spans="2:2" x14ac:dyDescent="0.3">
      <c r="B560" s="11"/>
    </row>
    <row r="561" spans="2:8" x14ac:dyDescent="0.3">
      <c r="B561" s="11"/>
    </row>
    <row r="562" spans="2:8" x14ac:dyDescent="0.3">
      <c r="B562" s="11"/>
    </row>
    <row r="563" spans="2:8" x14ac:dyDescent="0.3">
      <c r="B563" s="11"/>
    </row>
    <row r="564" spans="2:8" x14ac:dyDescent="0.3">
      <c r="B564" s="11">
        <f>MAX(B$2:B563)+1</f>
        <v>2204</v>
      </c>
      <c r="H564">
        <f t="shared" ref="H564:H569" si="15">H563-G564+F564</f>
        <v>0</v>
      </c>
    </row>
    <row r="565" spans="2:8" x14ac:dyDescent="0.3">
      <c r="B565" s="11">
        <f>MAX(B$2:B564)+1</f>
        <v>2205</v>
      </c>
      <c r="H565">
        <f t="shared" si="15"/>
        <v>0</v>
      </c>
    </row>
    <row r="566" spans="2:8" x14ac:dyDescent="0.3">
      <c r="B566" s="11">
        <f>MAX(B$2:B565)+1</f>
        <v>2206</v>
      </c>
      <c r="H566">
        <f t="shared" si="15"/>
        <v>0</v>
      </c>
    </row>
    <row r="567" spans="2:8" x14ac:dyDescent="0.3">
      <c r="B567" s="11">
        <f>MAX(B$2:B566)+1</f>
        <v>2207</v>
      </c>
      <c r="H567">
        <f t="shared" si="15"/>
        <v>0</v>
      </c>
    </row>
    <row r="568" spans="2:8" x14ac:dyDescent="0.3">
      <c r="B568" s="11">
        <f>MAX(B$2:B567)+1</f>
        <v>2208</v>
      </c>
      <c r="H568">
        <f t="shared" si="15"/>
        <v>0</v>
      </c>
    </row>
    <row r="569" spans="2:8" x14ac:dyDescent="0.3">
      <c r="B569" s="11">
        <f>MAX(B$2:B568)+1</f>
        <v>2209</v>
      </c>
      <c r="H569">
        <f t="shared" si="15"/>
        <v>0</v>
      </c>
    </row>
    <row r="3276" spans="4:4" x14ac:dyDescent="0.3">
      <c r="D3276" s="195"/>
    </row>
  </sheetData>
  <dataValidations count="12">
    <dataValidation type="list" allowBlank="1" showInputMessage="1" showErrorMessage="1" sqref="E7">
      <formula1>$B$2:$B$226</formula1>
    </dataValidation>
    <dataValidation type="list" allowBlank="1" showInputMessage="1" showErrorMessage="1" sqref="E12:E13">
      <formula1>$B$2:$B$226</formula1>
    </dataValidation>
    <dataValidation type="list" allowBlank="1" showInputMessage="1" showErrorMessage="1" sqref="E18">
      <formula1>$B$2:$B$226</formula1>
    </dataValidation>
    <dataValidation type="list" allowBlank="1" showInputMessage="1" showErrorMessage="1" sqref="E28">
      <formula1>$B$2:$B$226</formula1>
    </dataValidation>
    <dataValidation type="list" allowBlank="1" showInputMessage="1" showErrorMessage="1" sqref="E57">
      <formula1>$B$2:$B$226</formula1>
    </dataValidation>
    <dataValidation type="list" allowBlank="1" showInputMessage="1" showErrorMessage="1" sqref="E139">
      <formula1>$B$2:$B$226</formula1>
    </dataValidation>
    <dataValidation type="list" allowBlank="1" showInputMessage="1" showErrorMessage="1" sqref="E76:E77">
      <formula1>$B$2:$B$226</formula1>
    </dataValidation>
    <dataValidation type="list" allowBlank="1" showInputMessage="1" showErrorMessage="1" sqref="E80">
      <formula1>$B$2:$B$226</formula1>
    </dataValidation>
    <dataValidation type="list" allowBlank="1" showInputMessage="1" showErrorMessage="1" sqref="E113">
      <formula1>$B$2:$B$226</formula1>
    </dataValidation>
    <dataValidation type="list" allowBlank="1" showInputMessage="1" showErrorMessage="1" sqref="E90">
      <formula1>$B$2:$B$226</formula1>
    </dataValidation>
    <dataValidation type="list" allowBlank="1" showInputMessage="1" showErrorMessage="1" sqref="E181">
      <formula1>$B$2:$B$226</formula1>
    </dataValidation>
    <dataValidation type="list" allowBlank="1" showInputMessage="1" showErrorMessage="1" sqref="E472">
      <formula1>$B$2:$B$226</formula1>
    </dataValidation>
  </dataValidations>
  <pageMargins left="0.7" right="0.7" top="0.75" bottom="0.75" header="0.3" footer="0.3"/>
  <pageSetup paperSize="9" scale="32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'Chart of Accounts'!$B$2:$B$227</xm:f>
          </x14:formula1>
          <xm:sqref>E4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79"/>
  <sheetViews>
    <sheetView topLeftCell="D651" zoomScale="98" zoomScaleNormal="98" workbookViewId="0">
      <selection activeCell="E660" sqref="E660"/>
    </sheetView>
  </sheetViews>
  <sheetFormatPr defaultRowHeight="14.4" x14ac:dyDescent="0.3"/>
  <cols>
    <col min="1" max="1" width="10.109375" bestFit="1" customWidth="1"/>
    <col min="2" max="2" width="11.5546875" customWidth="1"/>
    <col min="3" max="3" width="26.109375" customWidth="1"/>
    <col min="4" max="4" width="71.44140625" customWidth="1"/>
    <col min="5" max="5" width="36.33203125" customWidth="1"/>
    <col min="6" max="6" width="9.33203125" customWidth="1"/>
    <col min="8" max="8" width="13.44140625" customWidth="1"/>
  </cols>
  <sheetData>
    <row r="1" spans="1:15" ht="27" customHeight="1" x14ac:dyDescent="0.3">
      <c r="A1" s="146" t="s">
        <v>0</v>
      </c>
      <c r="B1" s="9" t="s">
        <v>1</v>
      </c>
      <c r="C1" s="2" t="s">
        <v>2</v>
      </c>
      <c r="D1" s="2" t="s">
        <v>3</v>
      </c>
      <c r="E1" s="2" t="s">
        <v>4</v>
      </c>
      <c r="F1" s="12" t="s">
        <v>5</v>
      </c>
      <c r="G1" s="13" t="s">
        <v>6</v>
      </c>
      <c r="H1" s="12" t="s">
        <v>7</v>
      </c>
      <c r="I1" s="2"/>
      <c r="J1" s="2" t="s">
        <v>9</v>
      </c>
      <c r="K1" s="2" t="s">
        <v>10</v>
      </c>
      <c r="L1" s="2" t="s">
        <v>11</v>
      </c>
      <c r="M1" s="1" t="s">
        <v>12</v>
      </c>
      <c r="N1" s="105" t="s">
        <v>13</v>
      </c>
      <c r="O1" s="2"/>
    </row>
    <row r="2" spans="1:15" ht="15.6" x14ac:dyDescent="0.3">
      <c r="C2" s="61" t="s">
        <v>1630</v>
      </c>
      <c r="H2" s="210">
        <v>1431460</v>
      </c>
    </row>
    <row r="3" spans="1:15" x14ac:dyDescent="0.3">
      <c r="A3" s="149">
        <v>44565</v>
      </c>
      <c r="B3" s="11">
        <f ca="1">MAX(B3:B$3)+1</f>
        <v>54804</v>
      </c>
      <c r="C3" s="4" t="s">
        <v>26</v>
      </c>
      <c r="D3" t="s">
        <v>2085</v>
      </c>
      <c r="E3" t="s">
        <v>533</v>
      </c>
      <c r="G3">
        <v>30000</v>
      </c>
      <c r="H3">
        <f>H2-G3-F3</f>
        <v>1401460</v>
      </c>
    </row>
    <row r="4" spans="1:15" x14ac:dyDescent="0.3">
      <c r="A4" s="149">
        <v>44565</v>
      </c>
      <c r="B4" s="11">
        <f ca="1">MAX(B$3:B3)+1</f>
        <v>54805</v>
      </c>
      <c r="C4" t="s">
        <v>386</v>
      </c>
      <c r="D4" t="s">
        <v>2086</v>
      </c>
      <c r="E4" t="s">
        <v>1632</v>
      </c>
      <c r="G4">
        <v>365000</v>
      </c>
      <c r="H4">
        <f t="shared" ref="H4:H67" si="0">H3-G4+F4</f>
        <v>1036460</v>
      </c>
    </row>
    <row r="5" spans="1:15" x14ac:dyDescent="0.3">
      <c r="A5" s="149">
        <v>44565</v>
      </c>
      <c r="B5" s="11">
        <f ca="1">MAX(B$3:B4)+1</f>
        <v>54806</v>
      </c>
      <c r="C5" t="s">
        <v>1258</v>
      </c>
      <c r="D5" s="4" t="s">
        <v>2087</v>
      </c>
      <c r="E5" t="s">
        <v>517</v>
      </c>
      <c r="G5">
        <v>370000</v>
      </c>
      <c r="H5">
        <f t="shared" si="0"/>
        <v>666460</v>
      </c>
    </row>
    <row r="6" spans="1:15" x14ac:dyDescent="0.3">
      <c r="A6" s="149">
        <v>44566</v>
      </c>
      <c r="B6" s="11">
        <f ca="1">MAX(B$3:B5)+1</f>
        <v>54807</v>
      </c>
      <c r="C6" t="s">
        <v>56</v>
      </c>
      <c r="D6" t="s">
        <v>2088</v>
      </c>
      <c r="E6" t="s">
        <v>591</v>
      </c>
      <c r="G6">
        <v>5000</v>
      </c>
      <c r="H6">
        <f t="shared" si="0"/>
        <v>661460</v>
      </c>
    </row>
    <row r="7" spans="1:15" x14ac:dyDescent="0.3">
      <c r="A7" s="149">
        <v>44566</v>
      </c>
      <c r="B7" s="11">
        <f ca="1">MAX(B$3:B6)+1</f>
        <v>54808</v>
      </c>
      <c r="C7" t="s">
        <v>26</v>
      </c>
      <c r="D7" t="s">
        <v>2089</v>
      </c>
      <c r="E7" t="s">
        <v>481</v>
      </c>
      <c r="G7">
        <v>155500</v>
      </c>
      <c r="H7">
        <f t="shared" si="0"/>
        <v>505960</v>
      </c>
    </row>
    <row r="8" spans="1:15" x14ac:dyDescent="0.3">
      <c r="A8" s="149">
        <v>44566</v>
      </c>
      <c r="B8" s="11">
        <f ca="1">MAX(B$3:B7)+1</f>
        <v>54809</v>
      </c>
      <c r="C8" t="s">
        <v>538</v>
      </c>
      <c r="D8" t="s">
        <v>2090</v>
      </c>
      <c r="E8" t="s">
        <v>475</v>
      </c>
      <c r="G8">
        <v>120000</v>
      </c>
      <c r="H8">
        <f t="shared" si="0"/>
        <v>385960</v>
      </c>
    </row>
    <row r="9" spans="1:15" x14ac:dyDescent="0.3">
      <c r="A9" s="149">
        <v>44567</v>
      </c>
      <c r="B9" s="11">
        <f ca="1">MAX(B$3:B8)+1</f>
        <v>54810</v>
      </c>
      <c r="C9" t="s">
        <v>56</v>
      </c>
      <c r="D9" t="s">
        <v>1969</v>
      </c>
      <c r="E9" t="s">
        <v>466</v>
      </c>
      <c r="G9">
        <v>20000</v>
      </c>
      <c r="H9">
        <f t="shared" si="0"/>
        <v>365960</v>
      </c>
    </row>
    <row r="10" spans="1:15" x14ac:dyDescent="0.3">
      <c r="A10" s="149">
        <v>44568</v>
      </c>
      <c r="B10" s="11">
        <f ca="1">MAX(B$3:B9)+1</f>
        <v>54811</v>
      </c>
      <c r="C10" s="4" t="s">
        <v>402</v>
      </c>
      <c r="D10" t="s">
        <v>2092</v>
      </c>
      <c r="E10" t="s">
        <v>481</v>
      </c>
      <c r="G10">
        <v>3000</v>
      </c>
      <c r="H10">
        <f t="shared" si="0"/>
        <v>362960</v>
      </c>
    </row>
    <row r="11" spans="1:15" x14ac:dyDescent="0.3">
      <c r="A11" s="149">
        <v>44572</v>
      </c>
      <c r="B11" s="11">
        <f ca="1">MAX(B$3:B10)+1</f>
        <v>54812</v>
      </c>
      <c r="C11" t="s">
        <v>26</v>
      </c>
      <c r="D11" s="4" t="s">
        <v>2093</v>
      </c>
      <c r="E11" t="s">
        <v>475</v>
      </c>
      <c r="G11">
        <v>27900</v>
      </c>
      <c r="H11">
        <f t="shared" si="0"/>
        <v>335060</v>
      </c>
    </row>
    <row r="12" spans="1:15" x14ac:dyDescent="0.3">
      <c r="A12" s="149">
        <v>44572</v>
      </c>
      <c r="B12" s="11">
        <f ca="1">MAX(B$3:B11)+1</f>
        <v>54813</v>
      </c>
      <c r="C12" t="s">
        <v>26</v>
      </c>
      <c r="D12" t="s">
        <v>2094</v>
      </c>
      <c r="E12" t="s">
        <v>475</v>
      </c>
      <c r="G12">
        <v>7000</v>
      </c>
      <c r="H12">
        <f t="shared" si="0"/>
        <v>328060</v>
      </c>
    </row>
    <row r="13" spans="1:15" x14ac:dyDescent="0.3">
      <c r="A13" s="149">
        <v>44573</v>
      </c>
      <c r="B13" s="11">
        <f ca="1">MAX(B$3:B12)+1</f>
        <v>54814</v>
      </c>
      <c r="C13" t="s">
        <v>26</v>
      </c>
      <c r="D13">
        <v>4</v>
      </c>
      <c r="E13" t="s">
        <v>475</v>
      </c>
      <c r="G13">
        <v>42500</v>
      </c>
      <c r="H13">
        <f t="shared" si="0"/>
        <v>285560</v>
      </c>
    </row>
    <row r="14" spans="1:15" x14ac:dyDescent="0.3">
      <c r="A14" s="149">
        <v>44574</v>
      </c>
      <c r="B14" s="11">
        <f ca="1">MAX(B$3:B13)+1</f>
        <v>54815</v>
      </c>
      <c r="C14" s="4" t="s">
        <v>402</v>
      </c>
      <c r="D14" t="s">
        <v>2096</v>
      </c>
      <c r="E14" t="s">
        <v>907</v>
      </c>
      <c r="G14">
        <v>20000</v>
      </c>
      <c r="H14">
        <f t="shared" si="0"/>
        <v>265560</v>
      </c>
    </row>
    <row r="15" spans="1:15" x14ac:dyDescent="0.3">
      <c r="A15" s="149">
        <v>44574</v>
      </c>
      <c r="B15" s="11">
        <f ca="1">MAX(B$3:B14)+1</f>
        <v>54816</v>
      </c>
      <c r="C15" t="s">
        <v>26</v>
      </c>
      <c r="D15" t="s">
        <v>2097</v>
      </c>
      <c r="E15" t="s">
        <v>489</v>
      </c>
      <c r="G15">
        <v>40000</v>
      </c>
      <c r="H15">
        <f t="shared" si="0"/>
        <v>225560</v>
      </c>
    </row>
    <row r="16" spans="1:15" x14ac:dyDescent="0.3">
      <c r="A16" s="149">
        <v>44575</v>
      </c>
      <c r="B16" s="11"/>
      <c r="C16" t="s">
        <v>2082</v>
      </c>
      <c r="D16" t="s">
        <v>2098</v>
      </c>
      <c r="F16">
        <v>3100000</v>
      </c>
      <c r="H16">
        <f t="shared" si="0"/>
        <v>3325560</v>
      </c>
    </row>
    <row r="17" spans="1:8" x14ac:dyDescent="0.3">
      <c r="A17" s="149">
        <v>44578</v>
      </c>
      <c r="B17" s="11">
        <f ca="1">MAX(B$3:B15)+1</f>
        <v>54817</v>
      </c>
      <c r="C17" s="4" t="s">
        <v>66</v>
      </c>
      <c r="D17">
        <v>20000</v>
      </c>
      <c r="E17" t="s">
        <v>591</v>
      </c>
      <c r="G17">
        <v>121180</v>
      </c>
      <c r="H17">
        <f t="shared" si="0"/>
        <v>3204380</v>
      </c>
    </row>
    <row r="18" spans="1:8" x14ac:dyDescent="0.3">
      <c r="A18" s="149">
        <v>44578</v>
      </c>
      <c r="B18" s="11">
        <f ca="1">MAX(B$3:B17)+1</f>
        <v>54818</v>
      </c>
      <c r="C18" s="4" t="s">
        <v>66</v>
      </c>
      <c r="D18" t="s">
        <v>2099</v>
      </c>
      <c r="E18" t="s">
        <v>2100</v>
      </c>
      <c r="G18">
        <v>251180</v>
      </c>
      <c r="H18">
        <f t="shared" si="0"/>
        <v>2953200</v>
      </c>
    </row>
    <row r="19" spans="1:8" x14ac:dyDescent="0.3">
      <c r="A19" s="149">
        <v>44578</v>
      </c>
      <c r="B19" s="11">
        <f ca="1">MAX(B$3:B18)+1</f>
        <v>54819</v>
      </c>
      <c r="C19" t="s">
        <v>26</v>
      </c>
      <c r="D19" t="s">
        <v>2101</v>
      </c>
      <c r="E19" t="s">
        <v>529</v>
      </c>
      <c r="G19">
        <v>50100</v>
      </c>
      <c r="H19">
        <f t="shared" si="0"/>
        <v>2903100</v>
      </c>
    </row>
    <row r="20" spans="1:8" x14ac:dyDescent="0.3">
      <c r="A20" s="149">
        <v>44578</v>
      </c>
      <c r="B20" s="11">
        <f ca="1">MAX(B$3:B19)+1</f>
        <v>54820</v>
      </c>
      <c r="C20" t="s">
        <v>26</v>
      </c>
      <c r="D20" t="s">
        <v>2102</v>
      </c>
      <c r="E20" s="4" t="s">
        <v>524</v>
      </c>
      <c r="G20">
        <v>4000</v>
      </c>
      <c r="H20">
        <f>H19-G20+F20</f>
        <v>2899100</v>
      </c>
    </row>
    <row r="21" spans="1:8" x14ac:dyDescent="0.3">
      <c r="A21" s="149">
        <v>44578</v>
      </c>
      <c r="B21" s="11">
        <f ca="1">MAX(B$3:B20)+1</f>
        <v>54821</v>
      </c>
      <c r="C21" t="s">
        <v>538</v>
      </c>
      <c r="D21" t="s">
        <v>2104</v>
      </c>
      <c r="E21" t="s">
        <v>483</v>
      </c>
      <c r="G21">
        <v>205500</v>
      </c>
      <c r="H21">
        <f t="shared" si="0"/>
        <v>2693600</v>
      </c>
    </row>
    <row r="22" spans="1:8" x14ac:dyDescent="0.3">
      <c r="A22" s="149">
        <v>44579</v>
      </c>
      <c r="B22" s="11">
        <f ca="1">MAX(B$3:B21)+1</f>
        <v>54822</v>
      </c>
      <c r="C22" t="s">
        <v>26</v>
      </c>
      <c r="D22" t="s">
        <v>2103</v>
      </c>
      <c r="E22" t="s">
        <v>475</v>
      </c>
      <c r="G22">
        <v>90000</v>
      </c>
      <c r="H22">
        <f t="shared" si="0"/>
        <v>2603600</v>
      </c>
    </row>
    <row r="23" spans="1:8" x14ac:dyDescent="0.3">
      <c r="A23" s="149">
        <v>44579</v>
      </c>
      <c r="B23" s="11">
        <f ca="1">MAX(B$3:B22)+1</f>
        <v>54823</v>
      </c>
      <c r="C23" t="s">
        <v>538</v>
      </c>
      <c r="D23" t="s">
        <v>1825</v>
      </c>
      <c r="E23" t="s">
        <v>533</v>
      </c>
      <c r="G23">
        <v>30000</v>
      </c>
      <c r="H23">
        <f t="shared" si="0"/>
        <v>2573600</v>
      </c>
    </row>
    <row r="24" spans="1:8" x14ac:dyDescent="0.3">
      <c r="A24" s="149">
        <v>44579</v>
      </c>
      <c r="B24" s="11">
        <f ca="1">MAX(B$3:B23)+1</f>
        <v>54824</v>
      </c>
      <c r="C24" t="s">
        <v>538</v>
      </c>
      <c r="D24" t="s">
        <v>2105</v>
      </c>
      <c r="E24" t="s">
        <v>907</v>
      </c>
      <c r="G24">
        <v>10000</v>
      </c>
      <c r="H24">
        <f t="shared" si="0"/>
        <v>2563600</v>
      </c>
    </row>
    <row r="25" spans="1:8" x14ac:dyDescent="0.3">
      <c r="A25" s="149">
        <v>44580</v>
      </c>
      <c r="B25" s="11">
        <f ca="1">MAX(B$3:B24)+1</f>
        <v>54825</v>
      </c>
      <c r="C25" s="4" t="s">
        <v>1378</v>
      </c>
      <c r="D25" t="s">
        <v>2106</v>
      </c>
      <c r="E25" t="s">
        <v>529</v>
      </c>
      <c r="G25">
        <v>12510</v>
      </c>
      <c r="H25">
        <f t="shared" si="0"/>
        <v>2551090</v>
      </c>
    </row>
    <row r="26" spans="1:8" x14ac:dyDescent="0.3">
      <c r="A26" s="149">
        <v>44580</v>
      </c>
      <c r="B26" s="11">
        <f ca="1">MAX(B$3:B25)+1</f>
        <v>54826</v>
      </c>
      <c r="C26" t="s">
        <v>26</v>
      </c>
      <c r="D26" t="s">
        <v>2114</v>
      </c>
      <c r="E26" t="s">
        <v>475</v>
      </c>
      <c r="G26">
        <v>24000</v>
      </c>
      <c r="H26">
        <f t="shared" si="0"/>
        <v>2527090</v>
      </c>
    </row>
    <row r="27" spans="1:8" x14ac:dyDescent="0.3">
      <c r="A27" s="149">
        <v>44581</v>
      </c>
      <c r="B27" s="11">
        <f ca="1">MAX(B$3:B26)+1</f>
        <v>54827</v>
      </c>
      <c r="C27" t="s">
        <v>66</v>
      </c>
      <c r="D27">
        <v>12600</v>
      </c>
      <c r="E27" t="s">
        <v>854</v>
      </c>
      <c r="G27">
        <v>50000</v>
      </c>
      <c r="H27">
        <f t="shared" si="0"/>
        <v>2477090</v>
      </c>
    </row>
    <row r="28" spans="1:8" x14ac:dyDescent="0.3">
      <c r="A28" s="149">
        <v>44581</v>
      </c>
      <c r="B28" s="11">
        <f ca="1">MAX(B$3:B27)+1</f>
        <v>54828</v>
      </c>
      <c r="C28" s="4" t="s">
        <v>402</v>
      </c>
      <c r="D28" t="s">
        <v>2107</v>
      </c>
      <c r="E28" t="s">
        <v>907</v>
      </c>
      <c r="G28">
        <v>3000</v>
      </c>
      <c r="H28">
        <f t="shared" si="0"/>
        <v>2474090</v>
      </c>
    </row>
    <row r="29" spans="1:8" x14ac:dyDescent="0.3">
      <c r="A29" s="149">
        <v>44582</v>
      </c>
      <c r="B29" s="11">
        <f ca="1">MAX(B$3:B28)+1</f>
        <v>54829</v>
      </c>
      <c r="C29" s="4" t="s">
        <v>1378</v>
      </c>
      <c r="D29" t="s">
        <v>2106</v>
      </c>
      <c r="E29" t="s">
        <v>529</v>
      </c>
      <c r="G29">
        <v>785</v>
      </c>
      <c r="H29">
        <f t="shared" si="0"/>
        <v>2473305</v>
      </c>
    </row>
    <row r="30" spans="1:8" x14ac:dyDescent="0.3">
      <c r="A30" s="149">
        <v>44582</v>
      </c>
      <c r="B30" s="11">
        <f ca="1">MAX(B$3:B29)+1</f>
        <v>54830</v>
      </c>
      <c r="C30" s="4" t="s">
        <v>1378</v>
      </c>
      <c r="D30" t="s">
        <v>2106</v>
      </c>
      <c r="E30" t="s">
        <v>529</v>
      </c>
      <c r="G30">
        <v>34490</v>
      </c>
      <c r="H30">
        <f t="shared" si="0"/>
        <v>2438815</v>
      </c>
    </row>
    <row r="31" spans="1:8" x14ac:dyDescent="0.3">
      <c r="A31" s="149">
        <v>44585</v>
      </c>
      <c r="B31" s="11">
        <f ca="1">MAX(B$3:B30)+1</f>
        <v>54831</v>
      </c>
      <c r="C31" t="s">
        <v>66</v>
      </c>
      <c r="D31" t="s">
        <v>2108</v>
      </c>
      <c r="E31" t="s">
        <v>475</v>
      </c>
      <c r="G31">
        <v>12000</v>
      </c>
      <c r="H31">
        <f t="shared" si="0"/>
        <v>2426815</v>
      </c>
    </row>
    <row r="32" spans="1:8" x14ac:dyDescent="0.3">
      <c r="A32" s="149">
        <v>44585</v>
      </c>
      <c r="B32" s="11">
        <f ca="1">MAX(B$3:B31)+1</f>
        <v>54832</v>
      </c>
      <c r="C32" t="s">
        <v>26</v>
      </c>
      <c r="D32" t="s">
        <v>2109</v>
      </c>
      <c r="E32" t="s">
        <v>533</v>
      </c>
      <c r="G32">
        <v>12000</v>
      </c>
      <c r="H32">
        <f t="shared" si="0"/>
        <v>2414815</v>
      </c>
    </row>
    <row r="33" spans="1:8" x14ac:dyDescent="0.3">
      <c r="A33" s="149">
        <v>44585</v>
      </c>
      <c r="B33" s="11">
        <f ca="1">MAX(B$3:B32)+1</f>
        <v>54833</v>
      </c>
      <c r="C33" t="s">
        <v>26</v>
      </c>
      <c r="D33" t="s">
        <v>1731</v>
      </c>
      <c r="E33" s="4" t="s">
        <v>466</v>
      </c>
      <c r="G33">
        <v>20000</v>
      </c>
      <c r="H33">
        <f t="shared" si="0"/>
        <v>2394815</v>
      </c>
    </row>
    <row r="34" spans="1:8" x14ac:dyDescent="0.3">
      <c r="A34" s="149">
        <v>44586</v>
      </c>
      <c r="B34" s="11">
        <f ca="1">MAX(B$3:B33)+1</f>
        <v>54834</v>
      </c>
      <c r="C34" t="s">
        <v>538</v>
      </c>
      <c r="D34" t="s">
        <v>2110</v>
      </c>
      <c r="E34" t="s">
        <v>483</v>
      </c>
      <c r="G34">
        <v>227340</v>
      </c>
      <c r="H34">
        <f t="shared" si="0"/>
        <v>2167475</v>
      </c>
    </row>
    <row r="35" spans="1:8" x14ac:dyDescent="0.3">
      <c r="A35" s="149">
        <v>44586</v>
      </c>
      <c r="B35" s="11">
        <f ca="1">MAX(B$3:B34)+1</f>
        <v>54835</v>
      </c>
      <c r="C35" t="s">
        <v>26</v>
      </c>
      <c r="D35" t="s">
        <v>1654</v>
      </c>
      <c r="E35" s="4" t="s">
        <v>876</v>
      </c>
      <c r="G35">
        <v>53450</v>
      </c>
      <c r="H35">
        <f t="shared" si="0"/>
        <v>2114025</v>
      </c>
    </row>
    <row r="36" spans="1:8" x14ac:dyDescent="0.3">
      <c r="A36" s="149">
        <v>44587</v>
      </c>
      <c r="B36" s="11">
        <f ca="1">MAX(B$3:B35)+1</f>
        <v>54836</v>
      </c>
      <c r="C36" t="s">
        <v>26</v>
      </c>
      <c r="D36" t="s">
        <v>2111</v>
      </c>
      <c r="E36" t="s">
        <v>489</v>
      </c>
      <c r="G36">
        <v>20000</v>
      </c>
      <c r="H36">
        <f t="shared" si="0"/>
        <v>2094025</v>
      </c>
    </row>
    <row r="37" spans="1:8" x14ac:dyDescent="0.3">
      <c r="A37" s="149">
        <v>44587</v>
      </c>
      <c r="B37" s="11">
        <f ca="1">MAX(B$3:B36)+1</f>
        <v>54837</v>
      </c>
      <c r="C37" t="s">
        <v>56</v>
      </c>
      <c r="D37" t="s">
        <v>2112</v>
      </c>
      <c r="E37" t="s">
        <v>533</v>
      </c>
      <c r="G37">
        <v>35000</v>
      </c>
      <c r="H37">
        <f t="shared" si="0"/>
        <v>2059025</v>
      </c>
    </row>
    <row r="38" spans="1:8" x14ac:dyDescent="0.3">
      <c r="A38" s="149">
        <v>44588</v>
      </c>
      <c r="B38" s="11">
        <f ca="1">MAX(B$3:B37)+1</f>
        <v>54838</v>
      </c>
      <c r="C38" t="s">
        <v>402</v>
      </c>
      <c r="D38" t="s">
        <v>2113</v>
      </c>
      <c r="E38" t="s">
        <v>481</v>
      </c>
      <c r="G38">
        <v>2000</v>
      </c>
      <c r="H38">
        <f t="shared" si="0"/>
        <v>2057025</v>
      </c>
    </row>
    <row r="39" spans="1:8" x14ac:dyDescent="0.3">
      <c r="A39" s="149">
        <v>44588</v>
      </c>
      <c r="B39" s="11">
        <f ca="1">MAX(B$3:B38)+1</f>
        <v>54839</v>
      </c>
      <c r="C39" t="s">
        <v>386</v>
      </c>
      <c r="D39" t="s">
        <v>2115</v>
      </c>
      <c r="E39" t="s">
        <v>591</v>
      </c>
      <c r="G39">
        <v>6000</v>
      </c>
      <c r="H39">
        <f t="shared" si="0"/>
        <v>2051025</v>
      </c>
    </row>
    <row r="40" spans="1:8" x14ac:dyDescent="0.3">
      <c r="A40" s="149">
        <v>44594</v>
      </c>
      <c r="B40" s="11">
        <f ca="1">MAX(B$3:B39)+1</f>
        <v>54840</v>
      </c>
      <c r="C40" t="s">
        <v>56</v>
      </c>
      <c r="D40" t="s">
        <v>2088</v>
      </c>
      <c r="E40" t="s">
        <v>591</v>
      </c>
      <c r="G40">
        <v>5000</v>
      </c>
      <c r="H40">
        <f t="shared" si="0"/>
        <v>2046025</v>
      </c>
    </row>
    <row r="41" spans="1:8" x14ac:dyDescent="0.3">
      <c r="A41" s="149">
        <v>44594</v>
      </c>
      <c r="B41" s="11">
        <f ca="1">MAX(B$3:B40)+1</f>
        <v>54841</v>
      </c>
      <c r="C41" t="s">
        <v>56</v>
      </c>
      <c r="D41" t="s">
        <v>2116</v>
      </c>
      <c r="E41" t="s">
        <v>1632</v>
      </c>
      <c r="G41">
        <v>380000</v>
      </c>
      <c r="H41">
        <f t="shared" si="0"/>
        <v>1666025</v>
      </c>
    </row>
    <row r="42" spans="1:8" x14ac:dyDescent="0.3">
      <c r="A42" s="149">
        <v>44594</v>
      </c>
      <c r="B42" s="11">
        <f ca="1">MAX(B$3:B41)+1</f>
        <v>54842</v>
      </c>
      <c r="C42" t="s">
        <v>56</v>
      </c>
      <c r="D42" t="s">
        <v>2131</v>
      </c>
      <c r="E42" t="s">
        <v>907</v>
      </c>
      <c r="G42">
        <v>15000</v>
      </c>
      <c r="H42">
        <f t="shared" si="0"/>
        <v>1651025</v>
      </c>
    </row>
    <row r="43" spans="1:8" x14ac:dyDescent="0.3">
      <c r="A43" s="149">
        <v>44594</v>
      </c>
      <c r="B43" s="11">
        <f ca="1">MAX(B$3:B42)+1</f>
        <v>54843</v>
      </c>
      <c r="C43" t="s">
        <v>29</v>
      </c>
      <c r="D43" t="s">
        <v>2105</v>
      </c>
      <c r="E43" t="s">
        <v>907</v>
      </c>
      <c r="G43">
        <v>15000</v>
      </c>
      <c r="H43">
        <f t="shared" si="0"/>
        <v>1636025</v>
      </c>
    </row>
    <row r="44" spans="1:8" x14ac:dyDescent="0.3">
      <c r="A44" s="149">
        <v>44594</v>
      </c>
      <c r="B44" s="11">
        <f ca="1">MAX(B$3:B43)+1</f>
        <v>54844</v>
      </c>
      <c r="C44" t="s">
        <v>26</v>
      </c>
      <c r="D44" s="211" t="s">
        <v>2117</v>
      </c>
      <c r="E44" t="s">
        <v>2118</v>
      </c>
      <c r="G44">
        <v>60000</v>
      </c>
      <c r="H44">
        <f t="shared" si="0"/>
        <v>1576025</v>
      </c>
    </row>
    <row r="45" spans="1:8" x14ac:dyDescent="0.3">
      <c r="A45" s="149">
        <v>44594</v>
      </c>
      <c r="B45" s="11">
        <f ca="1">MAX(B$3:B44)+1</f>
        <v>54845</v>
      </c>
      <c r="C45" t="s">
        <v>26</v>
      </c>
      <c r="D45" s="213" t="s">
        <v>2119</v>
      </c>
      <c r="E45" s="212" t="s">
        <v>591</v>
      </c>
      <c r="G45">
        <v>87000</v>
      </c>
      <c r="H45">
        <f t="shared" si="0"/>
        <v>1489025</v>
      </c>
    </row>
    <row r="46" spans="1:8" x14ac:dyDescent="0.3">
      <c r="A46" s="149">
        <v>44594</v>
      </c>
      <c r="B46" s="11">
        <f ca="1">MAX(B$3:B45)+1</f>
        <v>54846</v>
      </c>
      <c r="C46" t="s">
        <v>26</v>
      </c>
      <c r="D46" s="213" t="s">
        <v>2120</v>
      </c>
      <c r="E46" t="s">
        <v>475</v>
      </c>
      <c r="G46">
        <v>14000</v>
      </c>
      <c r="H46">
        <f t="shared" si="0"/>
        <v>1475025</v>
      </c>
    </row>
    <row r="47" spans="1:8" x14ac:dyDescent="0.3">
      <c r="A47" s="149">
        <v>44594</v>
      </c>
      <c r="B47" s="11">
        <f ca="1">MAX(B$3:B46)+1</f>
        <v>54847</v>
      </c>
      <c r="C47" t="s">
        <v>1258</v>
      </c>
      <c r="D47" s="4" t="s">
        <v>2121</v>
      </c>
      <c r="E47" t="s">
        <v>517</v>
      </c>
      <c r="G47">
        <v>370000</v>
      </c>
      <c r="H47">
        <f t="shared" si="0"/>
        <v>1105025</v>
      </c>
    </row>
    <row r="48" spans="1:8" x14ac:dyDescent="0.3">
      <c r="A48" s="149">
        <v>44594</v>
      </c>
      <c r="B48" s="11">
        <f ca="1">MAX(B$3:B47)+1</f>
        <v>54848</v>
      </c>
      <c r="C48" t="s">
        <v>538</v>
      </c>
      <c r="D48" s="214" t="s">
        <v>2122</v>
      </c>
      <c r="E48" t="s">
        <v>483</v>
      </c>
      <c r="G48">
        <v>86400</v>
      </c>
      <c r="H48">
        <f t="shared" si="0"/>
        <v>1018625</v>
      </c>
    </row>
    <row r="49" spans="1:8" x14ac:dyDescent="0.3">
      <c r="A49" s="149">
        <v>44596</v>
      </c>
      <c r="B49" s="11">
        <f ca="1">MAX(B$3:B48)+1</f>
        <v>54849</v>
      </c>
      <c r="C49" t="s">
        <v>66</v>
      </c>
      <c r="D49" s="213" t="s">
        <v>2123</v>
      </c>
      <c r="E49" t="s">
        <v>938</v>
      </c>
      <c r="G49">
        <v>80000</v>
      </c>
      <c r="H49">
        <f t="shared" si="0"/>
        <v>938625</v>
      </c>
    </row>
    <row r="50" spans="1:8" x14ac:dyDescent="0.3">
      <c r="A50" s="149">
        <v>44596</v>
      </c>
      <c r="B50" s="11">
        <f ca="1">MAX(B$3:B49)+1</f>
        <v>54850</v>
      </c>
      <c r="C50" t="s">
        <v>26</v>
      </c>
      <c r="D50" s="213" t="s">
        <v>2124</v>
      </c>
      <c r="E50" t="s">
        <v>481</v>
      </c>
      <c r="G50">
        <v>30000</v>
      </c>
      <c r="H50">
        <f t="shared" si="0"/>
        <v>908625</v>
      </c>
    </row>
    <row r="51" spans="1:8" x14ac:dyDescent="0.3">
      <c r="A51" s="149">
        <v>44596</v>
      </c>
      <c r="B51" s="11">
        <f ca="1">MAX(B$3:B50)+1</f>
        <v>54851</v>
      </c>
      <c r="C51" t="s">
        <v>26</v>
      </c>
      <c r="D51" s="213" t="s">
        <v>2125</v>
      </c>
      <c r="E51" t="s">
        <v>2118</v>
      </c>
      <c r="G51">
        <v>60000</v>
      </c>
      <c r="H51">
        <f t="shared" si="0"/>
        <v>848625</v>
      </c>
    </row>
    <row r="52" spans="1:8" x14ac:dyDescent="0.3">
      <c r="A52" s="149">
        <v>44599</v>
      </c>
      <c r="B52" s="11">
        <f ca="1">MAX(B$3:B51)+1</f>
        <v>54852</v>
      </c>
      <c r="C52" t="s">
        <v>26</v>
      </c>
      <c r="D52" s="213" t="s">
        <v>2126</v>
      </c>
      <c r="E52" t="s">
        <v>2118</v>
      </c>
      <c r="G52">
        <v>60000</v>
      </c>
      <c r="H52">
        <f t="shared" si="0"/>
        <v>788625</v>
      </c>
    </row>
    <row r="53" spans="1:8" x14ac:dyDescent="0.3">
      <c r="A53" s="149">
        <v>44599</v>
      </c>
      <c r="B53" s="11">
        <f ca="1">MAX(B$3:B52)+1</f>
        <v>54853</v>
      </c>
      <c r="C53" t="s">
        <v>66</v>
      </c>
      <c r="D53" s="211" t="s">
        <v>2127</v>
      </c>
      <c r="E53" t="s">
        <v>481</v>
      </c>
      <c r="G53">
        <v>4000</v>
      </c>
      <c r="H53">
        <f t="shared" si="0"/>
        <v>784625</v>
      </c>
    </row>
    <row r="54" spans="1:8" x14ac:dyDescent="0.3">
      <c r="A54" s="149">
        <v>44600</v>
      </c>
      <c r="B54" s="11">
        <f ca="1">MAX(B$3:B53)+1</f>
        <v>54854</v>
      </c>
      <c r="C54" t="s">
        <v>56</v>
      </c>
      <c r="D54" s="213" t="s">
        <v>2128</v>
      </c>
      <c r="E54" t="s">
        <v>533</v>
      </c>
      <c r="G54">
        <v>10000</v>
      </c>
      <c r="H54">
        <f t="shared" si="0"/>
        <v>774625</v>
      </c>
    </row>
    <row r="55" spans="1:8" x14ac:dyDescent="0.3">
      <c r="A55" s="149">
        <v>44600</v>
      </c>
      <c r="B55" s="11">
        <f ca="1">MAX(B$3:B54)+1</f>
        <v>54855</v>
      </c>
      <c r="C55" t="s">
        <v>26</v>
      </c>
      <c r="D55" s="213" t="s">
        <v>2129</v>
      </c>
      <c r="E55" t="s">
        <v>533</v>
      </c>
      <c r="G55">
        <v>1500</v>
      </c>
      <c r="H55">
        <f t="shared" si="0"/>
        <v>773125</v>
      </c>
    </row>
    <row r="56" spans="1:8" x14ac:dyDescent="0.3">
      <c r="A56" s="149">
        <v>44600</v>
      </c>
      <c r="B56" s="11">
        <f ca="1">MAX(B$3:B55)+1</f>
        <v>54856</v>
      </c>
      <c r="C56" t="s">
        <v>29</v>
      </c>
      <c r="D56" s="213" t="s">
        <v>2130</v>
      </c>
      <c r="E56" t="s">
        <v>907</v>
      </c>
      <c r="G56">
        <v>10000</v>
      </c>
      <c r="H56">
        <f t="shared" si="0"/>
        <v>763125</v>
      </c>
    </row>
    <row r="57" spans="1:8" x14ac:dyDescent="0.3">
      <c r="A57" s="149">
        <v>44601</v>
      </c>
      <c r="B57" s="11">
        <f ca="1">MAX(B$3:B56)+1</f>
        <v>54857</v>
      </c>
      <c r="C57" t="s">
        <v>26</v>
      </c>
      <c r="D57" s="213" t="s">
        <v>2132</v>
      </c>
      <c r="E57" t="s">
        <v>481</v>
      </c>
      <c r="G57">
        <v>12000</v>
      </c>
      <c r="H57">
        <f t="shared" si="0"/>
        <v>751125</v>
      </c>
    </row>
    <row r="58" spans="1:8" x14ac:dyDescent="0.3">
      <c r="A58" s="149">
        <v>44602</v>
      </c>
      <c r="B58" s="11">
        <f ca="1">MAX(B$3:B57)+1</f>
        <v>54858</v>
      </c>
      <c r="C58" t="s">
        <v>26</v>
      </c>
      <c r="D58" s="213" t="s">
        <v>2133</v>
      </c>
      <c r="E58" t="s">
        <v>483</v>
      </c>
      <c r="G58">
        <v>22000</v>
      </c>
      <c r="H58">
        <f t="shared" si="0"/>
        <v>729125</v>
      </c>
    </row>
    <row r="59" spans="1:8" x14ac:dyDescent="0.3">
      <c r="A59" s="149">
        <v>44602</v>
      </c>
      <c r="B59" s="11">
        <f ca="1">MAX(B$3:B58)+1</f>
        <v>54859</v>
      </c>
      <c r="C59" t="s">
        <v>26</v>
      </c>
      <c r="D59" s="213" t="s">
        <v>2134</v>
      </c>
      <c r="E59" t="s">
        <v>475</v>
      </c>
      <c r="G59">
        <v>29000</v>
      </c>
      <c r="H59">
        <f t="shared" si="0"/>
        <v>700125</v>
      </c>
    </row>
    <row r="60" spans="1:8" x14ac:dyDescent="0.3">
      <c r="A60" s="149">
        <v>44602</v>
      </c>
      <c r="B60" s="11">
        <f ca="1">MAX(B$3:B59)+1</f>
        <v>54860</v>
      </c>
      <c r="C60" t="s">
        <v>66</v>
      </c>
      <c r="D60" s="213" t="s">
        <v>2135</v>
      </c>
      <c r="E60" t="s">
        <v>466</v>
      </c>
      <c r="G60">
        <v>31500</v>
      </c>
      <c r="H60">
        <f t="shared" si="0"/>
        <v>668625</v>
      </c>
    </row>
    <row r="61" spans="1:8" x14ac:dyDescent="0.3">
      <c r="A61" s="149">
        <v>44602</v>
      </c>
      <c r="B61" s="11">
        <f ca="1">MAX(B$3:B60)+1</f>
        <v>54861</v>
      </c>
      <c r="C61" t="s">
        <v>26</v>
      </c>
      <c r="D61" s="213" t="s">
        <v>2136</v>
      </c>
      <c r="E61" t="s">
        <v>466</v>
      </c>
      <c r="G61">
        <v>6000</v>
      </c>
      <c r="H61">
        <f t="shared" si="0"/>
        <v>662625</v>
      </c>
    </row>
    <row r="62" spans="1:8" x14ac:dyDescent="0.3">
      <c r="A62" s="149">
        <v>44603</v>
      </c>
      <c r="B62" s="11">
        <f ca="1">MAX(B$3:B61)+1</f>
        <v>54862</v>
      </c>
      <c r="C62" t="s">
        <v>66</v>
      </c>
      <c r="D62" s="213" t="s">
        <v>1731</v>
      </c>
      <c r="E62" t="s">
        <v>466</v>
      </c>
      <c r="G62">
        <v>20000</v>
      </c>
      <c r="H62">
        <f t="shared" si="0"/>
        <v>642625</v>
      </c>
    </row>
    <row r="63" spans="1:8" x14ac:dyDescent="0.3">
      <c r="A63" s="149">
        <v>44606</v>
      </c>
      <c r="B63" s="11">
        <f ca="1">MAX(B$3:B62)+1</f>
        <v>54863</v>
      </c>
      <c r="C63" t="s">
        <v>26</v>
      </c>
      <c r="D63" s="213" t="s">
        <v>2137</v>
      </c>
      <c r="E63" t="s">
        <v>483</v>
      </c>
      <c r="G63">
        <v>36000</v>
      </c>
      <c r="H63">
        <f t="shared" si="0"/>
        <v>606625</v>
      </c>
    </row>
    <row r="64" spans="1:8" x14ac:dyDescent="0.3">
      <c r="A64" s="149">
        <v>44606</v>
      </c>
      <c r="B64" s="11">
        <f ca="1">MAX(B$3:B63)+1</f>
        <v>54864</v>
      </c>
      <c r="C64" t="s">
        <v>29</v>
      </c>
      <c r="D64" s="213" t="s">
        <v>2138</v>
      </c>
      <c r="E64" t="s">
        <v>907</v>
      </c>
      <c r="G64">
        <v>27000</v>
      </c>
      <c r="H64">
        <f t="shared" si="0"/>
        <v>579625</v>
      </c>
    </row>
    <row r="65" spans="1:8" x14ac:dyDescent="0.3">
      <c r="A65" s="149">
        <v>44607</v>
      </c>
      <c r="B65" s="11">
        <f ca="1">MAX(B$3:B64)+1</f>
        <v>54865</v>
      </c>
      <c r="C65" t="s">
        <v>538</v>
      </c>
      <c r="D65" s="213" t="s">
        <v>2139</v>
      </c>
      <c r="E65" t="s">
        <v>483</v>
      </c>
      <c r="G65">
        <v>66000</v>
      </c>
      <c r="H65">
        <f t="shared" si="0"/>
        <v>513625</v>
      </c>
    </row>
    <row r="66" spans="1:8" x14ac:dyDescent="0.3">
      <c r="A66" s="149">
        <v>44607</v>
      </c>
      <c r="B66" s="11">
        <f ca="1">MAX(B$3:B65)+1</f>
        <v>54866</v>
      </c>
      <c r="C66" t="s">
        <v>26</v>
      </c>
      <c r="D66" s="213" t="s">
        <v>2140</v>
      </c>
      <c r="E66" t="s">
        <v>483</v>
      </c>
      <c r="G66">
        <v>50000</v>
      </c>
      <c r="H66">
        <f t="shared" si="0"/>
        <v>463625</v>
      </c>
    </row>
    <row r="67" spans="1:8" x14ac:dyDescent="0.3">
      <c r="A67" s="149">
        <v>44607</v>
      </c>
      <c r="B67" s="11">
        <f ca="1">MAX(B$3:B66)+1</f>
        <v>54867</v>
      </c>
      <c r="C67" t="s">
        <v>26</v>
      </c>
      <c r="D67" s="213" t="s">
        <v>2101</v>
      </c>
      <c r="E67" t="s">
        <v>529</v>
      </c>
      <c r="G67">
        <v>64000</v>
      </c>
      <c r="H67">
        <f t="shared" si="0"/>
        <v>399625</v>
      </c>
    </row>
    <row r="68" spans="1:8" x14ac:dyDescent="0.3">
      <c r="A68" s="149">
        <v>44608</v>
      </c>
      <c r="B68" s="11">
        <f ca="1">MAX(B$3:B67)+1</f>
        <v>54868</v>
      </c>
      <c r="C68" t="s">
        <v>538</v>
      </c>
      <c r="D68" s="213" t="s">
        <v>2141</v>
      </c>
      <c r="E68" t="s">
        <v>483</v>
      </c>
      <c r="G68">
        <v>156030</v>
      </c>
      <c r="H68">
        <f t="shared" ref="H68:H131" si="1">H67-G68+F68</f>
        <v>243595</v>
      </c>
    </row>
    <row r="69" spans="1:8" x14ac:dyDescent="0.3">
      <c r="A69" s="149">
        <v>44608</v>
      </c>
      <c r="B69" s="11">
        <f ca="1">MAX(B$3:B68)+1</f>
        <v>54869</v>
      </c>
      <c r="C69" t="s">
        <v>402</v>
      </c>
      <c r="D69" s="213" t="s">
        <v>2127</v>
      </c>
      <c r="E69" t="s">
        <v>481</v>
      </c>
      <c r="G69">
        <v>5000</v>
      </c>
      <c r="H69">
        <f t="shared" si="1"/>
        <v>238595</v>
      </c>
    </row>
    <row r="70" spans="1:8" x14ac:dyDescent="0.3">
      <c r="A70" s="149">
        <v>44609</v>
      </c>
      <c r="B70" s="11">
        <f ca="1">MAX(B$3:B69)+1</f>
        <v>54870</v>
      </c>
      <c r="C70" t="s">
        <v>26</v>
      </c>
      <c r="D70" s="213" t="s">
        <v>2142</v>
      </c>
      <c r="E70" t="s">
        <v>591</v>
      </c>
      <c r="G70">
        <v>7500</v>
      </c>
      <c r="H70">
        <f t="shared" si="1"/>
        <v>231095</v>
      </c>
    </row>
    <row r="71" spans="1:8" x14ac:dyDescent="0.3">
      <c r="A71" s="149">
        <v>44609</v>
      </c>
      <c r="B71" s="11">
        <f ca="1">MAX(B$3:B70)+1</f>
        <v>54871</v>
      </c>
      <c r="C71" t="s">
        <v>26</v>
      </c>
      <c r="D71" s="213" t="s">
        <v>2143</v>
      </c>
      <c r="E71" t="s">
        <v>483</v>
      </c>
      <c r="G71">
        <v>150300</v>
      </c>
      <c r="H71">
        <f t="shared" si="1"/>
        <v>80795</v>
      </c>
    </row>
    <row r="72" spans="1:8" x14ac:dyDescent="0.3">
      <c r="A72" s="149">
        <v>44610</v>
      </c>
      <c r="B72" s="11">
        <f ca="1">MAX(B$3:B71)+1</f>
        <v>54872</v>
      </c>
      <c r="C72" t="s">
        <v>66</v>
      </c>
      <c r="D72" s="213" t="s">
        <v>2144</v>
      </c>
      <c r="E72" t="s">
        <v>489</v>
      </c>
      <c r="G72">
        <v>17800</v>
      </c>
      <c r="H72">
        <f t="shared" si="1"/>
        <v>62995</v>
      </c>
    </row>
    <row r="73" spans="1:8" x14ac:dyDescent="0.3">
      <c r="A73" s="149">
        <v>44613</v>
      </c>
      <c r="B73" s="11">
        <f ca="1">MAX(B$3:B72)+1</f>
        <v>54873</v>
      </c>
      <c r="C73" t="s">
        <v>26</v>
      </c>
      <c r="D73" s="213" t="s">
        <v>2145</v>
      </c>
      <c r="E73" t="s">
        <v>489</v>
      </c>
      <c r="G73">
        <v>12000</v>
      </c>
      <c r="H73">
        <f t="shared" si="1"/>
        <v>50995</v>
      </c>
    </row>
    <row r="74" spans="1:8" x14ac:dyDescent="0.3">
      <c r="A74" s="149">
        <v>44614</v>
      </c>
      <c r="B74" s="11"/>
      <c r="C74" t="s">
        <v>2082</v>
      </c>
      <c r="D74" t="s">
        <v>2146</v>
      </c>
      <c r="F74">
        <v>3300000</v>
      </c>
      <c r="H74">
        <f t="shared" si="1"/>
        <v>3350995</v>
      </c>
    </row>
    <row r="75" spans="1:8" x14ac:dyDescent="0.3">
      <c r="A75" s="149">
        <v>44614</v>
      </c>
      <c r="B75" s="11">
        <f ca="1">MAX(B$3:B73)+1</f>
        <v>54874</v>
      </c>
      <c r="C75" t="s">
        <v>402</v>
      </c>
      <c r="D75" s="213" t="s">
        <v>2147</v>
      </c>
      <c r="E75" t="s">
        <v>481</v>
      </c>
      <c r="G75">
        <v>8000</v>
      </c>
      <c r="H75">
        <f t="shared" si="1"/>
        <v>3342995</v>
      </c>
    </row>
    <row r="76" spans="1:8" x14ac:dyDescent="0.3">
      <c r="A76" s="149">
        <v>44614</v>
      </c>
      <c r="B76" s="11">
        <f ca="1">MAX(B$3:B75)+1</f>
        <v>54875</v>
      </c>
      <c r="C76" t="s">
        <v>402</v>
      </c>
      <c r="D76" s="213" t="s">
        <v>2127</v>
      </c>
      <c r="E76" t="s">
        <v>481</v>
      </c>
      <c r="G76">
        <v>3000</v>
      </c>
      <c r="H76">
        <f t="shared" si="1"/>
        <v>3339995</v>
      </c>
    </row>
    <row r="77" spans="1:8" x14ac:dyDescent="0.3">
      <c r="A77" s="149">
        <v>44614</v>
      </c>
      <c r="B77" s="11">
        <f ca="1">MAX(B$3:B76)+1</f>
        <v>54876</v>
      </c>
      <c r="C77" t="s">
        <v>66</v>
      </c>
      <c r="D77" s="213" t="s">
        <v>2127</v>
      </c>
      <c r="E77" t="s">
        <v>481</v>
      </c>
      <c r="G77">
        <v>4000</v>
      </c>
      <c r="H77">
        <f t="shared" si="1"/>
        <v>3335995</v>
      </c>
    </row>
    <row r="78" spans="1:8" x14ac:dyDescent="0.3">
      <c r="A78" s="149">
        <v>44614</v>
      </c>
      <c r="B78" s="11">
        <f ca="1">MAX(B$3:B77)+1</f>
        <v>54877</v>
      </c>
      <c r="C78" t="s">
        <v>26</v>
      </c>
      <c r="D78" s="213" t="s">
        <v>2148</v>
      </c>
      <c r="E78" t="s">
        <v>475</v>
      </c>
      <c r="G78">
        <v>45000</v>
      </c>
      <c r="H78">
        <f t="shared" si="1"/>
        <v>3290995</v>
      </c>
    </row>
    <row r="79" spans="1:8" x14ac:dyDescent="0.3">
      <c r="A79" s="149">
        <v>44614</v>
      </c>
      <c r="B79" s="11">
        <f ca="1">MAX(B$3:B78)+1</f>
        <v>54878</v>
      </c>
      <c r="C79" t="s">
        <v>26</v>
      </c>
      <c r="D79" s="213" t="s">
        <v>2149</v>
      </c>
      <c r="E79" t="s">
        <v>883</v>
      </c>
      <c r="G79">
        <v>236000</v>
      </c>
      <c r="H79">
        <f t="shared" si="1"/>
        <v>3054995</v>
      </c>
    </row>
    <row r="80" spans="1:8" x14ac:dyDescent="0.3">
      <c r="A80" s="149">
        <v>44614</v>
      </c>
      <c r="B80" s="11">
        <f ca="1">MAX(B$3:B79)+1</f>
        <v>54879</v>
      </c>
      <c r="C80" t="s">
        <v>26</v>
      </c>
      <c r="D80" t="s">
        <v>1654</v>
      </c>
      <c r="E80" s="4" t="s">
        <v>876</v>
      </c>
      <c r="G80">
        <v>60350</v>
      </c>
      <c r="H80">
        <f t="shared" si="1"/>
        <v>2994645</v>
      </c>
    </row>
    <row r="81" spans="1:8" x14ac:dyDescent="0.3">
      <c r="A81" s="149">
        <v>44615</v>
      </c>
      <c r="B81" s="11">
        <f ca="1">MAX(B$3:B80)+1</f>
        <v>54880</v>
      </c>
      <c r="C81" t="s">
        <v>56</v>
      </c>
      <c r="D81" s="213" t="s">
        <v>2150</v>
      </c>
      <c r="E81" t="s">
        <v>466</v>
      </c>
      <c r="G81">
        <v>6000</v>
      </c>
      <c r="H81">
        <f t="shared" si="1"/>
        <v>2988645</v>
      </c>
    </row>
    <row r="82" spans="1:8" x14ac:dyDescent="0.3">
      <c r="A82" s="149">
        <v>44615</v>
      </c>
      <c r="B82" s="11">
        <f ca="1">MAX(B$3:B81)+1</f>
        <v>54881</v>
      </c>
      <c r="C82" t="s">
        <v>26</v>
      </c>
      <c r="D82" s="213" t="s">
        <v>2151</v>
      </c>
      <c r="E82" t="s">
        <v>483</v>
      </c>
      <c r="G82">
        <v>19000</v>
      </c>
      <c r="H82">
        <f t="shared" si="1"/>
        <v>2969645</v>
      </c>
    </row>
    <row r="83" spans="1:8" x14ac:dyDescent="0.3">
      <c r="A83" s="149">
        <v>44616</v>
      </c>
      <c r="B83" s="11">
        <f ca="1">MAX(B$3:B82)+1</f>
        <v>54882</v>
      </c>
      <c r="C83" t="s">
        <v>66</v>
      </c>
      <c r="D83" s="213" t="s">
        <v>2152</v>
      </c>
      <c r="E83" t="s">
        <v>854</v>
      </c>
      <c r="G83">
        <v>50000</v>
      </c>
      <c r="H83">
        <f t="shared" si="1"/>
        <v>2919645</v>
      </c>
    </row>
    <row r="84" spans="1:8" x14ac:dyDescent="0.3">
      <c r="A84" s="149">
        <v>44616</v>
      </c>
      <c r="B84" s="11">
        <f ca="1">MAX(B$3:B83)+1</f>
        <v>54883</v>
      </c>
      <c r="C84" t="s">
        <v>26</v>
      </c>
      <c r="D84" s="213" t="s">
        <v>2153</v>
      </c>
      <c r="E84" t="s">
        <v>591</v>
      </c>
      <c r="G84">
        <v>24000</v>
      </c>
      <c r="H84">
        <f t="shared" si="1"/>
        <v>2895645</v>
      </c>
    </row>
    <row r="85" spans="1:8" x14ac:dyDescent="0.3">
      <c r="A85" s="149">
        <v>44620</v>
      </c>
      <c r="B85" s="11">
        <f ca="1">MAX(B$3:B84)+1</f>
        <v>54884</v>
      </c>
      <c r="C85" t="s">
        <v>2154</v>
      </c>
      <c r="D85" s="213" t="s">
        <v>2127</v>
      </c>
      <c r="E85" t="s">
        <v>481</v>
      </c>
      <c r="G85">
        <v>2000</v>
      </c>
      <c r="H85">
        <f t="shared" si="1"/>
        <v>2893645</v>
      </c>
    </row>
    <row r="86" spans="1:8" x14ac:dyDescent="0.3">
      <c r="A86" s="149">
        <v>44620</v>
      </c>
      <c r="B86" s="11">
        <f ca="1">MAX(B$3:B85)+1</f>
        <v>54885</v>
      </c>
      <c r="C86" t="s">
        <v>26</v>
      </c>
      <c r="D86" s="213" t="s">
        <v>1731</v>
      </c>
      <c r="E86" s="4" t="s">
        <v>466</v>
      </c>
      <c r="G86">
        <v>20000</v>
      </c>
      <c r="H86">
        <f t="shared" si="1"/>
        <v>2873645</v>
      </c>
    </row>
    <row r="87" spans="1:8" x14ac:dyDescent="0.3">
      <c r="A87" s="149">
        <v>44621</v>
      </c>
      <c r="B87" s="11">
        <f ca="1">MAX(B$3:B86)+1</f>
        <v>54886</v>
      </c>
      <c r="C87" t="s">
        <v>1258</v>
      </c>
      <c r="D87" s="213" t="s">
        <v>2155</v>
      </c>
      <c r="E87" s="213" t="s">
        <v>483</v>
      </c>
      <c r="G87">
        <v>20000</v>
      </c>
      <c r="H87">
        <f t="shared" si="1"/>
        <v>2853645</v>
      </c>
    </row>
    <row r="88" spans="1:8" x14ac:dyDescent="0.3">
      <c r="A88" s="149">
        <v>44621</v>
      </c>
      <c r="B88" s="11">
        <f ca="1">MAX(B$3:B87)+1</f>
        <v>54887</v>
      </c>
      <c r="C88" t="s">
        <v>56</v>
      </c>
      <c r="D88" t="s">
        <v>3357</v>
      </c>
      <c r="E88" t="s">
        <v>1632</v>
      </c>
      <c r="G88">
        <v>385000</v>
      </c>
      <c r="H88">
        <f t="shared" si="1"/>
        <v>2468645</v>
      </c>
    </row>
    <row r="89" spans="1:8" x14ac:dyDescent="0.3">
      <c r="A89" s="149">
        <v>44622</v>
      </c>
      <c r="B89" s="11">
        <f ca="1">MAX(B$3:B88)+1</f>
        <v>54888</v>
      </c>
      <c r="C89" t="s">
        <v>1258</v>
      </c>
      <c r="D89" s="213" t="s">
        <v>2127</v>
      </c>
      <c r="E89" t="s">
        <v>481</v>
      </c>
      <c r="G89">
        <v>4000</v>
      </c>
      <c r="H89">
        <f t="shared" si="1"/>
        <v>2464645</v>
      </c>
    </row>
    <row r="90" spans="1:8" x14ac:dyDescent="0.3">
      <c r="A90" s="149">
        <v>44622</v>
      </c>
      <c r="B90" s="11">
        <f ca="1">MAX(B$3:B89)+1</f>
        <v>54889</v>
      </c>
      <c r="C90" t="s">
        <v>26</v>
      </c>
      <c r="D90" s="213" t="s">
        <v>2156</v>
      </c>
      <c r="E90" t="s">
        <v>591</v>
      </c>
      <c r="G90">
        <v>12000</v>
      </c>
      <c r="H90">
        <f t="shared" si="1"/>
        <v>2452645</v>
      </c>
    </row>
    <row r="91" spans="1:8" x14ac:dyDescent="0.3">
      <c r="A91" s="149">
        <v>44623</v>
      </c>
      <c r="B91" s="11">
        <f ca="1">MAX(B$3:B90)+1</f>
        <v>54890</v>
      </c>
      <c r="C91" t="s">
        <v>56</v>
      </c>
      <c r="D91" s="213" t="s">
        <v>2119</v>
      </c>
      <c r="E91" t="s">
        <v>591</v>
      </c>
      <c r="G91">
        <v>5000</v>
      </c>
      <c r="H91">
        <f t="shared" si="1"/>
        <v>2447645</v>
      </c>
    </row>
    <row r="92" spans="1:8" x14ac:dyDescent="0.3">
      <c r="A92" s="149">
        <v>44623</v>
      </c>
      <c r="B92" s="11">
        <f ca="1">MAX(B$3:B91)+1</f>
        <v>54891</v>
      </c>
      <c r="C92" t="s">
        <v>1258</v>
      </c>
      <c r="D92" s="4" t="s">
        <v>2087</v>
      </c>
      <c r="E92" t="s">
        <v>517</v>
      </c>
      <c r="G92">
        <v>370000</v>
      </c>
      <c r="H92">
        <f t="shared" si="1"/>
        <v>2077645</v>
      </c>
    </row>
    <row r="93" spans="1:8" x14ac:dyDescent="0.3">
      <c r="A93" s="149">
        <v>44623</v>
      </c>
      <c r="B93" s="11">
        <f ca="1">MAX(B$3:B92)+1</f>
        <v>54892</v>
      </c>
      <c r="C93" t="s">
        <v>538</v>
      </c>
      <c r="D93" s="213" t="s">
        <v>2157</v>
      </c>
      <c r="E93" t="s">
        <v>483</v>
      </c>
      <c r="G93">
        <v>48150</v>
      </c>
      <c r="H93">
        <f t="shared" si="1"/>
        <v>2029495</v>
      </c>
    </row>
    <row r="94" spans="1:8" x14ac:dyDescent="0.3">
      <c r="A94" s="149">
        <v>44623</v>
      </c>
      <c r="B94" s="11">
        <f ca="1">MAX(B$3:B93)+1</f>
        <v>54893</v>
      </c>
      <c r="C94" t="s">
        <v>26</v>
      </c>
      <c r="D94" s="213" t="s">
        <v>2158</v>
      </c>
      <c r="E94" t="s">
        <v>466</v>
      </c>
      <c r="G94">
        <v>54828</v>
      </c>
      <c r="H94">
        <f t="shared" si="1"/>
        <v>1974667</v>
      </c>
    </row>
    <row r="95" spans="1:8" x14ac:dyDescent="0.3">
      <c r="A95" s="149">
        <v>44623</v>
      </c>
      <c r="B95" s="11">
        <f ca="1">MAX(B$3:B94)+1</f>
        <v>54894</v>
      </c>
      <c r="C95" t="s">
        <v>56</v>
      </c>
      <c r="D95" s="213" t="s">
        <v>2159</v>
      </c>
      <c r="E95" s="4" t="s">
        <v>524</v>
      </c>
      <c r="G95">
        <v>33000</v>
      </c>
      <c r="H95">
        <f t="shared" si="1"/>
        <v>1941667</v>
      </c>
    </row>
    <row r="96" spans="1:8" x14ac:dyDescent="0.3">
      <c r="A96" s="149">
        <v>44623</v>
      </c>
      <c r="B96" s="11">
        <f ca="1">MAX(B$3:B95)+1</f>
        <v>54895</v>
      </c>
      <c r="C96" t="s">
        <v>66</v>
      </c>
      <c r="D96" s="213" t="s">
        <v>2135</v>
      </c>
      <c r="E96" t="s">
        <v>466</v>
      </c>
      <c r="G96">
        <v>206500</v>
      </c>
      <c r="H96">
        <f t="shared" si="1"/>
        <v>1735167</v>
      </c>
    </row>
    <row r="97" spans="1:8" x14ac:dyDescent="0.3">
      <c r="A97" s="149">
        <v>44627</v>
      </c>
      <c r="B97" s="11">
        <f ca="1">MAX(B$3:B96)+1</f>
        <v>54896</v>
      </c>
      <c r="C97" t="s">
        <v>56</v>
      </c>
      <c r="D97" s="213" t="s">
        <v>2160</v>
      </c>
      <c r="E97" t="s">
        <v>907</v>
      </c>
      <c r="G97">
        <v>255000</v>
      </c>
      <c r="H97">
        <f t="shared" si="1"/>
        <v>1480167</v>
      </c>
    </row>
    <row r="98" spans="1:8" x14ac:dyDescent="0.3">
      <c r="A98" s="149">
        <v>44628</v>
      </c>
      <c r="B98" s="11">
        <f ca="1">MAX(B$3:B97)+1</f>
        <v>54897</v>
      </c>
      <c r="C98" t="s">
        <v>26</v>
      </c>
      <c r="D98" t="s">
        <v>1643</v>
      </c>
      <c r="E98" t="s">
        <v>883</v>
      </c>
      <c r="G98">
        <v>70000</v>
      </c>
      <c r="H98">
        <f t="shared" si="1"/>
        <v>1410167</v>
      </c>
    </row>
    <row r="99" spans="1:8" x14ac:dyDescent="0.3">
      <c r="A99" s="149">
        <v>44628</v>
      </c>
      <c r="B99" s="11">
        <f ca="1">MAX(B$3:B98)+1</f>
        <v>54898</v>
      </c>
      <c r="C99" t="s">
        <v>66</v>
      </c>
      <c r="D99" s="213" t="s">
        <v>2161</v>
      </c>
      <c r="E99" t="s">
        <v>611</v>
      </c>
      <c r="G99">
        <v>40000</v>
      </c>
      <c r="H99">
        <f t="shared" si="1"/>
        <v>1370167</v>
      </c>
    </row>
    <row r="100" spans="1:8" x14ac:dyDescent="0.3">
      <c r="A100" s="149">
        <v>44629</v>
      </c>
      <c r="B100" s="11">
        <f ca="1">MAX(B$3:B99)+1</f>
        <v>54899</v>
      </c>
      <c r="C100" s="4" t="s">
        <v>1378</v>
      </c>
      <c r="D100" s="213" t="s">
        <v>2162</v>
      </c>
      <c r="E100" t="s">
        <v>529</v>
      </c>
      <c r="G100">
        <v>17550</v>
      </c>
      <c r="H100">
        <f t="shared" si="1"/>
        <v>1352617</v>
      </c>
    </row>
    <row r="101" spans="1:8" x14ac:dyDescent="0.3">
      <c r="A101" s="149">
        <v>44629</v>
      </c>
      <c r="B101" s="11">
        <f ca="1">MAX(B$3:B100)+1</f>
        <v>54900</v>
      </c>
      <c r="C101" t="s">
        <v>66</v>
      </c>
      <c r="D101" s="213" t="s">
        <v>2163</v>
      </c>
      <c r="E101" t="s">
        <v>891</v>
      </c>
      <c r="G101">
        <v>5000</v>
      </c>
      <c r="H101">
        <f>H100-G101+F101</f>
        <v>1347617</v>
      </c>
    </row>
    <row r="102" spans="1:8" x14ac:dyDescent="0.3">
      <c r="A102" s="149">
        <v>44629</v>
      </c>
      <c r="B102" s="11">
        <f ca="1">MAX(B$3:B101)+1</f>
        <v>54901</v>
      </c>
      <c r="C102" t="s">
        <v>538</v>
      </c>
      <c r="D102" s="213" t="s">
        <v>2164</v>
      </c>
      <c r="E102" t="s">
        <v>907</v>
      </c>
      <c r="G102">
        <v>5000</v>
      </c>
      <c r="H102">
        <f>H101-G102+F102</f>
        <v>1342617</v>
      </c>
    </row>
    <row r="103" spans="1:8" x14ac:dyDescent="0.3">
      <c r="A103" s="149">
        <v>44629</v>
      </c>
      <c r="B103" s="11">
        <f ca="1">MAX(B$3:B102)+1</f>
        <v>54902</v>
      </c>
      <c r="C103" t="s">
        <v>26</v>
      </c>
      <c r="D103" s="213" t="s">
        <v>2165</v>
      </c>
      <c r="E103" t="s">
        <v>475</v>
      </c>
      <c r="G103">
        <v>10000</v>
      </c>
      <c r="H103">
        <f t="shared" si="1"/>
        <v>1332617</v>
      </c>
    </row>
    <row r="104" spans="1:8" x14ac:dyDescent="0.3">
      <c r="A104" s="149">
        <v>44630</v>
      </c>
      <c r="B104" s="11">
        <f ca="1">MAX(B$3:B103)+1</f>
        <v>54903</v>
      </c>
      <c r="C104" s="4" t="s">
        <v>1378</v>
      </c>
      <c r="D104" s="213" t="s">
        <v>2162</v>
      </c>
      <c r="E104" t="s">
        <v>529</v>
      </c>
      <c r="G104">
        <v>4650</v>
      </c>
      <c r="H104">
        <f t="shared" si="1"/>
        <v>1327967</v>
      </c>
    </row>
    <row r="105" spans="1:8" x14ac:dyDescent="0.3">
      <c r="A105" s="149">
        <v>44631</v>
      </c>
      <c r="B105" s="11">
        <f ca="1">MAX(B$3:B104)+1</f>
        <v>54904</v>
      </c>
      <c r="C105" t="s">
        <v>538</v>
      </c>
      <c r="D105" s="213" t="s">
        <v>2166</v>
      </c>
      <c r="E105" t="s">
        <v>483</v>
      </c>
      <c r="G105">
        <v>11000</v>
      </c>
      <c r="H105">
        <f t="shared" si="1"/>
        <v>1316967</v>
      </c>
    </row>
    <row r="106" spans="1:8" x14ac:dyDescent="0.3">
      <c r="A106" s="149">
        <v>44631</v>
      </c>
      <c r="B106" s="11">
        <f ca="1">MAX(B$3:B105)+1</f>
        <v>54905</v>
      </c>
      <c r="C106" t="s">
        <v>29</v>
      </c>
      <c r="D106" s="213" t="s">
        <v>2167</v>
      </c>
      <c r="E106" t="s">
        <v>481</v>
      </c>
      <c r="G106">
        <v>84000</v>
      </c>
      <c r="H106">
        <f t="shared" si="1"/>
        <v>1232967</v>
      </c>
    </row>
    <row r="107" spans="1:8" x14ac:dyDescent="0.3">
      <c r="A107" s="149">
        <v>44631</v>
      </c>
      <c r="B107" s="11">
        <f ca="1">MAX(B$3:B106)+1</f>
        <v>54906</v>
      </c>
      <c r="C107" t="s">
        <v>402</v>
      </c>
      <c r="D107" s="213" t="s">
        <v>2168</v>
      </c>
      <c r="E107" t="s">
        <v>481</v>
      </c>
      <c r="G107">
        <v>5000</v>
      </c>
      <c r="H107">
        <f t="shared" si="1"/>
        <v>1227967</v>
      </c>
    </row>
    <row r="108" spans="1:8" x14ac:dyDescent="0.3">
      <c r="A108" s="215">
        <v>44634</v>
      </c>
      <c r="B108" s="11">
        <f ca="1">MAX(B$3:B107)+1</f>
        <v>54907</v>
      </c>
      <c r="C108" t="s">
        <v>66</v>
      </c>
      <c r="D108" s="213" t="s">
        <v>2169</v>
      </c>
      <c r="E108" t="s">
        <v>938</v>
      </c>
      <c r="G108">
        <v>5000</v>
      </c>
      <c r="H108">
        <f t="shared" si="1"/>
        <v>1222967</v>
      </c>
    </row>
    <row r="109" spans="1:8" x14ac:dyDescent="0.3">
      <c r="A109" s="215">
        <v>44635</v>
      </c>
      <c r="B109" s="11">
        <f ca="1">MAX(B$3:B108)+1</f>
        <v>54908</v>
      </c>
      <c r="C109" t="s">
        <v>538</v>
      </c>
      <c r="D109" s="213" t="s">
        <v>2170</v>
      </c>
      <c r="E109" t="s">
        <v>483</v>
      </c>
      <c r="G109">
        <v>99360</v>
      </c>
      <c r="H109">
        <f t="shared" si="1"/>
        <v>1123607</v>
      </c>
    </row>
    <row r="110" spans="1:8" x14ac:dyDescent="0.3">
      <c r="A110" s="215">
        <v>44635</v>
      </c>
      <c r="B110" s="11">
        <f ca="1">MAX(B$3:B109)+1</f>
        <v>54909</v>
      </c>
      <c r="C110" t="s">
        <v>66</v>
      </c>
      <c r="D110" s="213" t="s">
        <v>2171</v>
      </c>
      <c r="E110" t="s">
        <v>938</v>
      </c>
      <c r="G110">
        <v>50000</v>
      </c>
      <c r="H110">
        <f t="shared" si="1"/>
        <v>1073607</v>
      </c>
    </row>
    <row r="111" spans="1:8" x14ac:dyDescent="0.3">
      <c r="A111" s="215">
        <v>44635</v>
      </c>
      <c r="B111" s="11">
        <f ca="1">MAX(B$3:B110)+1</f>
        <v>54910</v>
      </c>
      <c r="C111" t="s">
        <v>538</v>
      </c>
      <c r="D111" s="213" t="s">
        <v>2172</v>
      </c>
      <c r="E111" t="s">
        <v>483</v>
      </c>
      <c r="G111">
        <v>10000</v>
      </c>
      <c r="H111">
        <f t="shared" si="1"/>
        <v>1063607</v>
      </c>
    </row>
    <row r="112" spans="1:8" x14ac:dyDescent="0.3">
      <c r="A112" s="215">
        <v>44635</v>
      </c>
      <c r="B112" s="11">
        <f ca="1">MAX(B$3:B111)+1</f>
        <v>54911</v>
      </c>
      <c r="C112" t="s">
        <v>402</v>
      </c>
      <c r="D112" s="213" t="s">
        <v>2173</v>
      </c>
      <c r="E112" t="s">
        <v>591</v>
      </c>
      <c r="G112">
        <v>2000</v>
      </c>
      <c r="H112">
        <f t="shared" si="1"/>
        <v>1061607</v>
      </c>
    </row>
    <row r="113" spans="1:8" x14ac:dyDescent="0.3">
      <c r="A113" s="215">
        <v>44635</v>
      </c>
      <c r="B113" s="11">
        <f ca="1">MAX(B$3:B112)+1</f>
        <v>54912</v>
      </c>
      <c r="C113" t="s">
        <v>56</v>
      </c>
      <c r="D113" s="213" t="s">
        <v>2174</v>
      </c>
      <c r="E113" s="4" t="s">
        <v>524</v>
      </c>
      <c r="G113">
        <v>7500</v>
      </c>
      <c r="H113">
        <f t="shared" si="1"/>
        <v>1054107</v>
      </c>
    </row>
    <row r="114" spans="1:8" x14ac:dyDescent="0.3">
      <c r="A114" s="215">
        <v>44635</v>
      </c>
      <c r="B114" s="11">
        <f ca="1">MAX(B$3:B113)+1</f>
        <v>54913</v>
      </c>
      <c r="C114" t="s">
        <v>538</v>
      </c>
      <c r="D114" s="213" t="s">
        <v>2175</v>
      </c>
      <c r="E114" t="s">
        <v>483</v>
      </c>
      <c r="G114">
        <v>50000</v>
      </c>
      <c r="H114">
        <f t="shared" si="1"/>
        <v>1004107</v>
      </c>
    </row>
    <row r="115" spans="1:8" x14ac:dyDescent="0.3">
      <c r="A115" s="215">
        <v>44636</v>
      </c>
      <c r="B115" s="11">
        <f ca="1">MAX(B$3:B114)+1</f>
        <v>54914</v>
      </c>
      <c r="C115" t="s">
        <v>1378</v>
      </c>
      <c r="D115" s="213" t="s">
        <v>3332</v>
      </c>
      <c r="E115" t="s">
        <v>907</v>
      </c>
      <c r="G115">
        <v>11200</v>
      </c>
      <c r="H115">
        <f t="shared" si="1"/>
        <v>992907</v>
      </c>
    </row>
    <row r="116" spans="1:8" x14ac:dyDescent="0.3">
      <c r="A116" s="215">
        <v>44636</v>
      </c>
      <c r="B116" s="11">
        <f ca="1">MAX(B$3:B115)+1</f>
        <v>54915</v>
      </c>
      <c r="C116" t="s">
        <v>66</v>
      </c>
      <c r="D116" s="213" t="s">
        <v>1731</v>
      </c>
      <c r="E116" s="4" t="s">
        <v>466</v>
      </c>
      <c r="G116">
        <v>17500</v>
      </c>
      <c r="H116">
        <f t="shared" si="1"/>
        <v>975407</v>
      </c>
    </row>
    <row r="117" spans="1:8" x14ac:dyDescent="0.3">
      <c r="A117" s="215">
        <v>44636</v>
      </c>
      <c r="B117" s="11" t="s">
        <v>2176</v>
      </c>
      <c r="C117" t="s">
        <v>402</v>
      </c>
      <c r="D117" s="213" t="s">
        <v>2177</v>
      </c>
      <c r="E117" t="s">
        <v>481</v>
      </c>
      <c r="G117">
        <v>5000</v>
      </c>
      <c r="H117">
        <f t="shared" si="1"/>
        <v>970407</v>
      </c>
    </row>
    <row r="118" spans="1:8" x14ac:dyDescent="0.3">
      <c r="A118" s="215">
        <v>44637</v>
      </c>
      <c r="B118" s="11" t="s">
        <v>2178</v>
      </c>
      <c r="C118" t="s">
        <v>26</v>
      </c>
      <c r="D118" s="213" t="s">
        <v>3325</v>
      </c>
      <c r="E118" t="s">
        <v>611</v>
      </c>
      <c r="G118">
        <v>100000</v>
      </c>
      <c r="H118">
        <f t="shared" si="1"/>
        <v>870407</v>
      </c>
    </row>
    <row r="119" spans="1:8" x14ac:dyDescent="0.3">
      <c r="A119" s="215">
        <v>44637</v>
      </c>
      <c r="B119" s="11" t="s">
        <v>2179</v>
      </c>
      <c r="C119" t="s">
        <v>26</v>
      </c>
      <c r="D119" s="213" t="s">
        <v>3326</v>
      </c>
      <c r="E119" t="s">
        <v>3327</v>
      </c>
      <c r="G119">
        <v>4000</v>
      </c>
      <c r="H119">
        <f t="shared" si="1"/>
        <v>866407</v>
      </c>
    </row>
    <row r="120" spans="1:8" x14ac:dyDescent="0.3">
      <c r="A120" s="215">
        <v>44637</v>
      </c>
      <c r="B120" s="11" t="s">
        <v>2180</v>
      </c>
      <c r="C120" s="213" t="s">
        <v>26</v>
      </c>
      <c r="D120" s="213" t="s">
        <v>3328</v>
      </c>
      <c r="E120" t="s">
        <v>475</v>
      </c>
      <c r="G120">
        <v>35000</v>
      </c>
      <c r="H120">
        <f t="shared" si="1"/>
        <v>831407</v>
      </c>
    </row>
    <row r="121" spans="1:8" x14ac:dyDescent="0.3">
      <c r="A121" s="215">
        <v>44637</v>
      </c>
      <c r="B121" s="11" t="s">
        <v>2181</v>
      </c>
      <c r="C121" t="s">
        <v>26</v>
      </c>
      <c r="D121" s="213" t="s">
        <v>3329</v>
      </c>
      <c r="E121" t="s">
        <v>481</v>
      </c>
      <c r="G121">
        <v>30000</v>
      </c>
      <c r="H121">
        <f t="shared" si="1"/>
        <v>801407</v>
      </c>
    </row>
    <row r="122" spans="1:8" x14ac:dyDescent="0.3">
      <c r="A122" s="215">
        <v>44637</v>
      </c>
      <c r="B122" s="11" t="s">
        <v>2182</v>
      </c>
      <c r="C122" t="s">
        <v>538</v>
      </c>
      <c r="D122" s="213" t="s">
        <v>3333</v>
      </c>
      <c r="E122" t="s">
        <v>907</v>
      </c>
      <c r="G122">
        <v>30000</v>
      </c>
      <c r="H122">
        <f t="shared" si="1"/>
        <v>771407</v>
      </c>
    </row>
    <row r="123" spans="1:8" x14ac:dyDescent="0.3">
      <c r="A123" s="215">
        <v>44637</v>
      </c>
      <c r="B123" s="11" t="s">
        <v>2183</v>
      </c>
      <c r="C123" t="s">
        <v>26</v>
      </c>
      <c r="D123" t="s">
        <v>3330</v>
      </c>
      <c r="E123" t="s">
        <v>475</v>
      </c>
      <c r="G123">
        <v>6000</v>
      </c>
      <c r="H123">
        <f t="shared" si="1"/>
        <v>765407</v>
      </c>
    </row>
    <row r="124" spans="1:8" x14ac:dyDescent="0.3">
      <c r="A124" s="215">
        <v>44637</v>
      </c>
      <c r="B124" s="11" t="s">
        <v>2184</v>
      </c>
      <c r="C124" t="s">
        <v>1378</v>
      </c>
      <c r="D124" s="213" t="s">
        <v>2162</v>
      </c>
      <c r="E124" t="s">
        <v>529</v>
      </c>
      <c r="G124">
        <v>46900</v>
      </c>
      <c r="H124">
        <f t="shared" si="1"/>
        <v>718507</v>
      </c>
    </row>
    <row r="125" spans="1:8" x14ac:dyDescent="0.3">
      <c r="A125" s="215">
        <v>44638</v>
      </c>
      <c r="B125" s="11" t="s">
        <v>2185</v>
      </c>
      <c r="C125" t="s">
        <v>402</v>
      </c>
      <c r="D125" s="213" t="s">
        <v>2127</v>
      </c>
      <c r="E125" t="s">
        <v>481</v>
      </c>
      <c r="G125">
        <v>1000</v>
      </c>
      <c r="H125">
        <f t="shared" si="1"/>
        <v>717507</v>
      </c>
    </row>
    <row r="126" spans="1:8" x14ac:dyDescent="0.3">
      <c r="A126" s="215">
        <v>44641</v>
      </c>
      <c r="B126" s="11" t="s">
        <v>2186</v>
      </c>
      <c r="C126" t="s">
        <v>66</v>
      </c>
      <c r="D126" s="213" t="s">
        <v>3331</v>
      </c>
      <c r="E126" t="s">
        <v>854</v>
      </c>
      <c r="G126">
        <v>50000</v>
      </c>
      <c r="H126">
        <f t="shared" si="1"/>
        <v>667507</v>
      </c>
    </row>
    <row r="127" spans="1:8" x14ac:dyDescent="0.3">
      <c r="A127" s="215">
        <v>44641</v>
      </c>
      <c r="B127" s="11" t="s">
        <v>2187</v>
      </c>
      <c r="C127" t="s">
        <v>1378</v>
      </c>
      <c r="D127" s="213" t="s">
        <v>3332</v>
      </c>
      <c r="E127" t="s">
        <v>907</v>
      </c>
      <c r="G127">
        <v>5800</v>
      </c>
      <c r="H127">
        <f t="shared" si="1"/>
        <v>661707</v>
      </c>
    </row>
    <row r="128" spans="1:8" x14ac:dyDescent="0.3">
      <c r="A128" s="215">
        <v>44641</v>
      </c>
      <c r="B128" s="11" t="s">
        <v>2188</v>
      </c>
      <c r="C128" t="s">
        <v>538</v>
      </c>
      <c r="D128" s="213" t="s">
        <v>3334</v>
      </c>
      <c r="E128" t="s">
        <v>483</v>
      </c>
      <c r="G128">
        <v>7200</v>
      </c>
      <c r="H128">
        <f t="shared" si="1"/>
        <v>654507</v>
      </c>
    </row>
    <row r="129" spans="1:8" x14ac:dyDescent="0.3">
      <c r="A129" s="215">
        <v>44641</v>
      </c>
      <c r="B129" s="11" t="s">
        <v>2189</v>
      </c>
      <c r="C129" t="s">
        <v>26</v>
      </c>
      <c r="D129" s="213" t="s">
        <v>3335</v>
      </c>
      <c r="E129" s="4" t="s">
        <v>466</v>
      </c>
      <c r="G129">
        <v>37500</v>
      </c>
      <c r="H129">
        <f t="shared" si="1"/>
        <v>617007</v>
      </c>
    </row>
    <row r="130" spans="1:8" x14ac:dyDescent="0.3">
      <c r="A130" s="215">
        <v>44642</v>
      </c>
      <c r="B130" s="11" t="s">
        <v>2190</v>
      </c>
      <c r="C130" t="s">
        <v>3336</v>
      </c>
      <c r="D130" s="213" t="s">
        <v>3337</v>
      </c>
      <c r="E130" t="s">
        <v>907</v>
      </c>
      <c r="G130">
        <v>10000</v>
      </c>
      <c r="H130">
        <f t="shared" si="1"/>
        <v>607007</v>
      </c>
    </row>
    <row r="131" spans="1:8" x14ac:dyDescent="0.3">
      <c r="A131" s="215">
        <v>44642</v>
      </c>
      <c r="B131" s="11" t="s">
        <v>2191</v>
      </c>
      <c r="C131" t="s">
        <v>386</v>
      </c>
      <c r="D131" t="s">
        <v>1654</v>
      </c>
      <c r="E131" s="4" t="s">
        <v>876</v>
      </c>
      <c r="G131">
        <v>58050</v>
      </c>
      <c r="H131">
        <f t="shared" si="1"/>
        <v>548957</v>
      </c>
    </row>
    <row r="132" spans="1:8" x14ac:dyDescent="0.3">
      <c r="A132" s="215">
        <v>44644</v>
      </c>
      <c r="B132" s="11" t="s">
        <v>2192</v>
      </c>
      <c r="C132" t="s">
        <v>402</v>
      </c>
      <c r="D132" s="213" t="s">
        <v>15</v>
      </c>
      <c r="E132" t="s">
        <v>481</v>
      </c>
      <c r="G132">
        <v>4000</v>
      </c>
      <c r="H132">
        <f t="shared" ref="H132:H196" si="2">H131-G132+F132</f>
        <v>544957</v>
      </c>
    </row>
    <row r="133" spans="1:8" x14ac:dyDescent="0.3">
      <c r="A133" s="215">
        <v>44644</v>
      </c>
      <c r="B133" s="11" t="s">
        <v>2193</v>
      </c>
      <c r="C133" t="s">
        <v>26</v>
      </c>
      <c r="D133" s="213" t="s">
        <v>3338</v>
      </c>
      <c r="E133" s="4" t="s">
        <v>603</v>
      </c>
      <c r="G133">
        <v>4000</v>
      </c>
      <c r="H133">
        <f t="shared" si="2"/>
        <v>540957</v>
      </c>
    </row>
    <row r="134" spans="1:8" x14ac:dyDescent="0.3">
      <c r="A134" s="215">
        <v>44645</v>
      </c>
      <c r="B134" s="11" t="s">
        <v>2194</v>
      </c>
      <c r="C134" t="s">
        <v>538</v>
      </c>
      <c r="D134" s="213" t="s">
        <v>3337</v>
      </c>
      <c r="E134" t="s">
        <v>907</v>
      </c>
      <c r="G134">
        <v>5000</v>
      </c>
      <c r="H134">
        <f t="shared" si="2"/>
        <v>535957</v>
      </c>
    </row>
    <row r="135" spans="1:8" x14ac:dyDescent="0.3">
      <c r="A135" s="215">
        <v>44648</v>
      </c>
      <c r="B135" s="11" t="s">
        <v>2195</v>
      </c>
      <c r="C135" t="s">
        <v>1378</v>
      </c>
      <c r="D135" s="213" t="s">
        <v>2162</v>
      </c>
      <c r="E135" t="s">
        <v>529</v>
      </c>
      <c r="G135">
        <v>2340</v>
      </c>
      <c r="H135">
        <f t="shared" si="2"/>
        <v>533617</v>
      </c>
    </row>
    <row r="136" spans="1:8" x14ac:dyDescent="0.3">
      <c r="A136" s="215">
        <v>44649</v>
      </c>
      <c r="B136" s="11" t="s">
        <v>2196</v>
      </c>
      <c r="C136" t="s">
        <v>26</v>
      </c>
      <c r="D136" s="213" t="s">
        <v>3339</v>
      </c>
      <c r="E136" t="s">
        <v>475</v>
      </c>
      <c r="G136">
        <v>12000</v>
      </c>
      <c r="H136">
        <f t="shared" si="2"/>
        <v>521617</v>
      </c>
    </row>
    <row r="137" spans="1:8" x14ac:dyDescent="0.3">
      <c r="A137" s="215">
        <v>44649</v>
      </c>
      <c r="B137" s="11" t="s">
        <v>2197</v>
      </c>
      <c r="C137" t="s">
        <v>3340</v>
      </c>
      <c r="D137" s="213" t="s">
        <v>3341</v>
      </c>
      <c r="E137" t="s">
        <v>481</v>
      </c>
      <c r="G137">
        <v>3500</v>
      </c>
      <c r="H137">
        <f t="shared" si="2"/>
        <v>518117</v>
      </c>
    </row>
    <row r="138" spans="1:8" x14ac:dyDescent="0.3">
      <c r="A138" s="215">
        <v>44649</v>
      </c>
      <c r="B138" s="11" t="s">
        <v>2198</v>
      </c>
      <c r="C138" t="s">
        <v>26</v>
      </c>
      <c r="D138" s="213" t="s">
        <v>3342</v>
      </c>
      <c r="E138" t="s">
        <v>533</v>
      </c>
      <c r="G138">
        <v>21000</v>
      </c>
      <c r="H138">
        <f t="shared" si="2"/>
        <v>497117</v>
      </c>
    </row>
    <row r="139" spans="1:8" x14ac:dyDescent="0.3">
      <c r="A139" s="215">
        <v>44650</v>
      </c>
      <c r="B139" s="11" t="s">
        <v>2199</v>
      </c>
      <c r="C139" t="s">
        <v>26</v>
      </c>
      <c r="D139" s="213" t="s">
        <v>3343</v>
      </c>
      <c r="E139" t="s">
        <v>475</v>
      </c>
      <c r="G139">
        <v>50000</v>
      </c>
      <c r="H139">
        <f t="shared" si="2"/>
        <v>447117</v>
      </c>
    </row>
    <row r="140" spans="1:8" x14ac:dyDescent="0.3">
      <c r="A140" s="215">
        <v>44650</v>
      </c>
      <c r="B140" s="11" t="s">
        <v>2200</v>
      </c>
      <c r="C140" t="s">
        <v>386</v>
      </c>
      <c r="D140" s="213" t="s">
        <v>3344</v>
      </c>
      <c r="E140" t="s">
        <v>907</v>
      </c>
      <c r="G140">
        <v>7500</v>
      </c>
      <c r="H140">
        <f t="shared" si="2"/>
        <v>439617</v>
      </c>
    </row>
    <row r="141" spans="1:8" x14ac:dyDescent="0.3">
      <c r="A141" s="215">
        <v>44651</v>
      </c>
      <c r="B141" s="11" t="s">
        <v>2201</v>
      </c>
      <c r="C141" t="s">
        <v>402</v>
      </c>
      <c r="D141" s="213" t="s">
        <v>3337</v>
      </c>
      <c r="E141" t="s">
        <v>907</v>
      </c>
      <c r="G141">
        <v>5000</v>
      </c>
      <c r="H141">
        <f t="shared" si="2"/>
        <v>434617</v>
      </c>
    </row>
    <row r="142" spans="1:8" x14ac:dyDescent="0.3">
      <c r="A142" s="215">
        <v>44651</v>
      </c>
      <c r="B142" s="11" t="s">
        <v>2202</v>
      </c>
      <c r="C142" t="s">
        <v>1378</v>
      </c>
      <c r="D142" s="213" t="s">
        <v>2162</v>
      </c>
      <c r="E142" t="s">
        <v>529</v>
      </c>
      <c r="G142">
        <v>50000</v>
      </c>
      <c r="H142">
        <f t="shared" si="2"/>
        <v>384617</v>
      </c>
    </row>
    <row r="143" spans="1:8" x14ac:dyDescent="0.3">
      <c r="A143" s="215">
        <v>44651</v>
      </c>
      <c r="B143" s="11" t="s">
        <v>2203</v>
      </c>
      <c r="C143" t="s">
        <v>538</v>
      </c>
      <c r="D143" s="213" t="s">
        <v>2157</v>
      </c>
      <c r="E143" t="s">
        <v>483</v>
      </c>
      <c r="G143">
        <v>25200</v>
      </c>
      <c r="H143">
        <f t="shared" si="2"/>
        <v>359417</v>
      </c>
    </row>
    <row r="144" spans="1:8" x14ac:dyDescent="0.3">
      <c r="A144" s="215">
        <v>44652</v>
      </c>
      <c r="B144" s="11" t="s">
        <v>2204</v>
      </c>
      <c r="C144" t="s">
        <v>26</v>
      </c>
      <c r="D144" s="213" t="s">
        <v>3345</v>
      </c>
      <c r="E144" t="s">
        <v>533</v>
      </c>
      <c r="G144">
        <v>36000</v>
      </c>
      <c r="H144">
        <f t="shared" si="2"/>
        <v>323417</v>
      </c>
    </row>
    <row r="145" spans="1:8" x14ac:dyDescent="0.3">
      <c r="A145" s="215">
        <v>44652</v>
      </c>
      <c r="B145" s="11" t="s">
        <v>2205</v>
      </c>
      <c r="C145" t="s">
        <v>1378</v>
      </c>
      <c r="D145" s="213" t="s">
        <v>2162</v>
      </c>
      <c r="E145" t="s">
        <v>529</v>
      </c>
      <c r="G145">
        <v>18000</v>
      </c>
      <c r="H145">
        <f t="shared" si="2"/>
        <v>305417</v>
      </c>
    </row>
    <row r="146" spans="1:8" x14ac:dyDescent="0.3">
      <c r="A146" s="215">
        <v>44652</v>
      </c>
      <c r="B146" s="11" t="s">
        <v>2206</v>
      </c>
      <c r="C146" t="s">
        <v>386</v>
      </c>
      <c r="D146" s="213" t="s">
        <v>3368</v>
      </c>
      <c r="E146" t="s">
        <v>533</v>
      </c>
      <c r="G146">
        <v>8000</v>
      </c>
      <c r="H146">
        <f t="shared" si="2"/>
        <v>297417</v>
      </c>
    </row>
    <row r="147" spans="1:8" x14ac:dyDescent="0.3">
      <c r="A147" s="215">
        <v>44652</v>
      </c>
      <c r="B147" s="11" t="s">
        <v>2207</v>
      </c>
      <c r="C147" t="s">
        <v>26</v>
      </c>
      <c r="D147" s="213" t="s">
        <v>3346</v>
      </c>
      <c r="E147" t="s">
        <v>533</v>
      </c>
      <c r="G147">
        <v>45000</v>
      </c>
      <c r="H147">
        <f t="shared" si="2"/>
        <v>252417</v>
      </c>
    </row>
    <row r="148" spans="1:8" x14ac:dyDescent="0.3">
      <c r="A148" s="215">
        <v>44652</v>
      </c>
      <c r="B148" s="11" t="s">
        <v>2208</v>
      </c>
      <c r="C148" t="s">
        <v>3336</v>
      </c>
      <c r="D148" s="213" t="s">
        <v>3347</v>
      </c>
      <c r="E148" t="s">
        <v>533</v>
      </c>
      <c r="G148">
        <v>3800</v>
      </c>
      <c r="H148">
        <f t="shared" si="2"/>
        <v>248617</v>
      </c>
    </row>
    <row r="149" spans="1:8" x14ac:dyDescent="0.3">
      <c r="A149" s="215">
        <v>44655</v>
      </c>
      <c r="B149" s="11" t="s">
        <v>2209</v>
      </c>
      <c r="C149" t="s">
        <v>66</v>
      </c>
      <c r="D149" s="213" t="s">
        <v>2135</v>
      </c>
      <c r="E149" t="s">
        <v>533</v>
      </c>
      <c r="G149">
        <v>171500</v>
      </c>
      <c r="H149">
        <f t="shared" si="2"/>
        <v>77117</v>
      </c>
    </row>
    <row r="150" spans="1:8" x14ac:dyDescent="0.3">
      <c r="A150" s="215">
        <v>44655</v>
      </c>
      <c r="B150" s="11" t="s">
        <v>2210</v>
      </c>
      <c r="C150" t="s">
        <v>26</v>
      </c>
      <c r="D150" s="213" t="s">
        <v>3348</v>
      </c>
      <c r="E150" t="s">
        <v>475</v>
      </c>
      <c r="G150">
        <v>18000</v>
      </c>
      <c r="H150">
        <f t="shared" si="2"/>
        <v>59117</v>
      </c>
    </row>
    <row r="151" spans="1:8" x14ac:dyDescent="0.3">
      <c r="A151" s="215">
        <v>44655</v>
      </c>
      <c r="B151" s="11" t="s">
        <v>2211</v>
      </c>
      <c r="C151" t="s">
        <v>26</v>
      </c>
      <c r="D151" s="213" t="s">
        <v>3349</v>
      </c>
      <c r="E151" t="s">
        <v>603</v>
      </c>
      <c r="G151">
        <v>3500</v>
      </c>
      <c r="H151">
        <f t="shared" si="2"/>
        <v>55617</v>
      </c>
    </row>
    <row r="152" spans="1:8" x14ac:dyDescent="0.3">
      <c r="A152" s="215">
        <v>44655</v>
      </c>
      <c r="B152" s="11" t="s">
        <v>2212</v>
      </c>
      <c r="C152" t="s">
        <v>3350</v>
      </c>
      <c r="D152" s="213" t="s">
        <v>3351</v>
      </c>
      <c r="E152" t="s">
        <v>591</v>
      </c>
      <c r="G152">
        <v>5000</v>
      </c>
      <c r="H152">
        <f t="shared" si="2"/>
        <v>50617</v>
      </c>
    </row>
    <row r="153" spans="1:8" x14ac:dyDescent="0.3">
      <c r="A153" s="215">
        <v>44655</v>
      </c>
      <c r="B153" s="11" t="s">
        <v>2213</v>
      </c>
      <c r="C153" t="s">
        <v>66</v>
      </c>
      <c r="D153" s="213" t="s">
        <v>1731</v>
      </c>
      <c r="E153" t="s">
        <v>533</v>
      </c>
      <c r="G153">
        <v>17500</v>
      </c>
      <c r="H153">
        <f t="shared" si="2"/>
        <v>33117</v>
      </c>
    </row>
    <row r="154" spans="1:8" x14ac:dyDescent="0.3">
      <c r="A154" s="215">
        <v>44656</v>
      </c>
      <c r="B154" s="11" t="s">
        <v>2214</v>
      </c>
      <c r="C154" t="s">
        <v>1378</v>
      </c>
      <c r="D154" s="213" t="s">
        <v>2162</v>
      </c>
      <c r="E154" t="s">
        <v>529</v>
      </c>
      <c r="G154">
        <v>12200</v>
      </c>
      <c r="H154">
        <f>H153-G154+F154</f>
        <v>20917</v>
      </c>
    </row>
    <row r="155" spans="1:8" x14ac:dyDescent="0.3">
      <c r="A155" s="215">
        <v>44656</v>
      </c>
      <c r="B155" s="11" t="s">
        <v>2215</v>
      </c>
      <c r="C155" t="s">
        <v>1378</v>
      </c>
      <c r="D155" s="213" t="s">
        <v>2162</v>
      </c>
      <c r="E155" t="s">
        <v>529</v>
      </c>
      <c r="G155">
        <v>10000</v>
      </c>
      <c r="H155">
        <f>H154-G155+F155</f>
        <v>10917</v>
      </c>
    </row>
    <row r="156" spans="1:8" x14ac:dyDescent="0.3">
      <c r="A156" s="215">
        <v>44656</v>
      </c>
      <c r="B156" s="11"/>
      <c r="C156" t="s">
        <v>2082</v>
      </c>
      <c r="D156" t="s">
        <v>3353</v>
      </c>
      <c r="F156">
        <v>3100000</v>
      </c>
      <c r="H156">
        <f t="shared" ref="H156:H158" si="3">H155-G156+F156</f>
        <v>3110917</v>
      </c>
    </row>
    <row r="157" spans="1:8" x14ac:dyDescent="0.3">
      <c r="A157" s="215">
        <v>44656</v>
      </c>
      <c r="B157" s="11" t="s">
        <v>2216</v>
      </c>
      <c r="C157" t="s">
        <v>386</v>
      </c>
      <c r="D157" t="s">
        <v>3354</v>
      </c>
      <c r="E157" t="s">
        <v>1632</v>
      </c>
      <c r="G157">
        <v>400000</v>
      </c>
      <c r="H157">
        <f t="shared" si="3"/>
        <v>2710917</v>
      </c>
    </row>
    <row r="158" spans="1:8" x14ac:dyDescent="0.3">
      <c r="A158" s="215">
        <v>44657</v>
      </c>
      <c r="B158" s="11" t="s">
        <v>2217</v>
      </c>
      <c r="C158" t="s">
        <v>1258</v>
      </c>
      <c r="D158" s="4" t="s">
        <v>3355</v>
      </c>
      <c r="E158" t="s">
        <v>517</v>
      </c>
      <c r="G158">
        <v>370000</v>
      </c>
      <c r="H158">
        <f t="shared" si="3"/>
        <v>2340917</v>
      </c>
    </row>
    <row r="159" spans="1:8" x14ac:dyDescent="0.3">
      <c r="A159" s="215">
        <v>44657</v>
      </c>
      <c r="B159" s="11" t="s">
        <v>2218</v>
      </c>
      <c r="C159" t="s">
        <v>26</v>
      </c>
      <c r="D159" t="s">
        <v>1727</v>
      </c>
      <c r="E159" t="s">
        <v>483</v>
      </c>
      <c r="G159">
        <v>24000</v>
      </c>
      <c r="H159">
        <f t="shared" si="2"/>
        <v>2316917</v>
      </c>
    </row>
    <row r="160" spans="1:8" x14ac:dyDescent="0.3">
      <c r="A160" s="215">
        <v>44657</v>
      </c>
      <c r="B160" s="11" t="s">
        <v>2219</v>
      </c>
      <c r="C160" t="s">
        <v>3356</v>
      </c>
      <c r="D160" s="213" t="s">
        <v>2162</v>
      </c>
      <c r="E160" t="s">
        <v>529</v>
      </c>
      <c r="G160">
        <v>4050</v>
      </c>
      <c r="H160">
        <f t="shared" si="2"/>
        <v>2312867</v>
      </c>
    </row>
    <row r="161" spans="1:8" x14ac:dyDescent="0.3">
      <c r="A161" s="215">
        <v>44657</v>
      </c>
      <c r="B161" s="11" t="s">
        <v>2220</v>
      </c>
      <c r="C161" t="s">
        <v>386</v>
      </c>
      <c r="D161" t="s">
        <v>3358</v>
      </c>
      <c r="E161" t="s">
        <v>907</v>
      </c>
      <c r="G161">
        <v>50000</v>
      </c>
      <c r="H161">
        <f t="shared" si="2"/>
        <v>2262867</v>
      </c>
    </row>
    <row r="162" spans="1:8" x14ac:dyDescent="0.3">
      <c r="A162" s="215">
        <v>44657</v>
      </c>
      <c r="B162" s="11" t="s">
        <v>2221</v>
      </c>
      <c r="C162" t="s">
        <v>402</v>
      </c>
      <c r="D162" t="s">
        <v>3359</v>
      </c>
      <c r="E162" t="s">
        <v>481</v>
      </c>
      <c r="G162">
        <v>3000</v>
      </c>
      <c r="H162">
        <f t="shared" si="2"/>
        <v>2259867</v>
      </c>
    </row>
    <row r="163" spans="1:8" x14ac:dyDescent="0.3">
      <c r="A163" s="215">
        <v>44659</v>
      </c>
      <c r="B163" s="11" t="s">
        <v>2222</v>
      </c>
      <c r="C163" t="s">
        <v>26</v>
      </c>
      <c r="D163" t="s">
        <v>3349</v>
      </c>
      <c r="E163" t="s">
        <v>603</v>
      </c>
      <c r="G163">
        <v>4500</v>
      </c>
      <c r="H163">
        <f t="shared" si="2"/>
        <v>2255367</v>
      </c>
    </row>
    <row r="164" spans="1:8" x14ac:dyDescent="0.3">
      <c r="A164" s="215">
        <v>44662</v>
      </c>
      <c r="B164" s="11" t="s">
        <v>2223</v>
      </c>
      <c r="C164" t="s">
        <v>26</v>
      </c>
      <c r="D164" t="s">
        <v>3360</v>
      </c>
      <c r="E164" t="s">
        <v>475</v>
      </c>
      <c r="G164">
        <v>15000</v>
      </c>
      <c r="H164">
        <f t="shared" si="2"/>
        <v>2240367</v>
      </c>
    </row>
    <row r="165" spans="1:8" x14ac:dyDescent="0.3">
      <c r="A165" s="215">
        <v>44662</v>
      </c>
      <c r="B165" s="11" t="s">
        <v>2224</v>
      </c>
      <c r="C165" t="s">
        <v>66</v>
      </c>
      <c r="D165" t="s">
        <v>3361</v>
      </c>
      <c r="E165" t="s">
        <v>611</v>
      </c>
      <c r="G165">
        <v>50000</v>
      </c>
      <c r="H165">
        <f t="shared" si="2"/>
        <v>2190367</v>
      </c>
    </row>
    <row r="166" spans="1:8" x14ac:dyDescent="0.3">
      <c r="A166" s="215">
        <v>44662</v>
      </c>
      <c r="B166" s="11" t="s">
        <v>2225</v>
      </c>
      <c r="C166" t="s">
        <v>402</v>
      </c>
      <c r="D166" t="s">
        <v>3362</v>
      </c>
      <c r="E166" t="s">
        <v>481</v>
      </c>
      <c r="G166">
        <v>400</v>
      </c>
      <c r="H166">
        <f t="shared" si="2"/>
        <v>2189967</v>
      </c>
    </row>
    <row r="167" spans="1:8" x14ac:dyDescent="0.3">
      <c r="A167" s="215">
        <v>44663</v>
      </c>
      <c r="B167" s="11" t="s">
        <v>2226</v>
      </c>
      <c r="C167" t="s">
        <v>402</v>
      </c>
      <c r="D167" t="s">
        <v>3363</v>
      </c>
      <c r="E167" t="s">
        <v>481</v>
      </c>
      <c r="G167">
        <v>5000</v>
      </c>
      <c r="H167">
        <f t="shared" si="2"/>
        <v>2184967</v>
      </c>
    </row>
    <row r="168" spans="1:8" x14ac:dyDescent="0.3">
      <c r="A168" s="215">
        <v>44663</v>
      </c>
      <c r="B168" s="11" t="s">
        <v>2227</v>
      </c>
      <c r="C168" t="s">
        <v>538</v>
      </c>
      <c r="D168" t="s">
        <v>3364</v>
      </c>
      <c r="E168" t="s">
        <v>483</v>
      </c>
      <c r="G168">
        <v>300000</v>
      </c>
      <c r="H168">
        <f t="shared" si="2"/>
        <v>1884967</v>
      </c>
    </row>
    <row r="169" spans="1:8" x14ac:dyDescent="0.3">
      <c r="A169" s="215">
        <v>44663</v>
      </c>
      <c r="B169" s="11" t="s">
        <v>2228</v>
      </c>
      <c r="C169" t="s">
        <v>386</v>
      </c>
      <c r="D169" t="s">
        <v>3365</v>
      </c>
      <c r="E169" t="s">
        <v>483</v>
      </c>
      <c r="G169">
        <v>19000</v>
      </c>
      <c r="H169">
        <f t="shared" si="2"/>
        <v>1865967</v>
      </c>
    </row>
    <row r="170" spans="1:8" x14ac:dyDescent="0.3">
      <c r="A170" s="215">
        <v>44663</v>
      </c>
      <c r="B170" s="11" t="s">
        <v>2229</v>
      </c>
      <c r="C170" t="s">
        <v>26</v>
      </c>
      <c r="D170" t="s">
        <v>3338</v>
      </c>
      <c r="E170" t="s">
        <v>603</v>
      </c>
      <c r="G170">
        <v>3000</v>
      </c>
      <c r="H170">
        <f t="shared" si="2"/>
        <v>1862967</v>
      </c>
    </row>
    <row r="171" spans="1:8" x14ac:dyDescent="0.3">
      <c r="A171" s="215">
        <v>44663</v>
      </c>
      <c r="B171" s="11" t="s">
        <v>2230</v>
      </c>
      <c r="C171" t="s">
        <v>3366</v>
      </c>
      <c r="D171" t="s">
        <v>3367</v>
      </c>
      <c r="E171" t="s">
        <v>591</v>
      </c>
      <c r="G171">
        <v>8000</v>
      </c>
      <c r="H171">
        <f t="shared" si="2"/>
        <v>1854967</v>
      </c>
    </row>
    <row r="172" spans="1:8" x14ac:dyDescent="0.3">
      <c r="A172" s="215">
        <v>44663</v>
      </c>
      <c r="B172" s="11" t="s">
        <v>2231</v>
      </c>
      <c r="C172" t="s">
        <v>538</v>
      </c>
      <c r="D172" t="s">
        <v>3369</v>
      </c>
      <c r="E172" t="s">
        <v>483</v>
      </c>
      <c r="G172">
        <v>180000</v>
      </c>
      <c r="H172">
        <f t="shared" si="2"/>
        <v>1674967</v>
      </c>
    </row>
    <row r="173" spans="1:8" x14ac:dyDescent="0.3">
      <c r="A173" s="215">
        <v>44664</v>
      </c>
      <c r="B173" s="11" t="s">
        <v>2232</v>
      </c>
      <c r="C173" t="s">
        <v>26</v>
      </c>
      <c r="D173" t="s">
        <v>3370</v>
      </c>
      <c r="E173" t="s">
        <v>533</v>
      </c>
      <c r="G173">
        <v>15000</v>
      </c>
      <c r="H173">
        <f t="shared" si="2"/>
        <v>1659967</v>
      </c>
    </row>
    <row r="174" spans="1:8" x14ac:dyDescent="0.3">
      <c r="A174" s="215">
        <v>44665</v>
      </c>
      <c r="B174" s="11" t="s">
        <v>2233</v>
      </c>
      <c r="C174" t="s">
        <v>3366</v>
      </c>
      <c r="D174" t="s">
        <v>3367</v>
      </c>
      <c r="E174" t="s">
        <v>591</v>
      </c>
      <c r="G174">
        <v>4000</v>
      </c>
      <c r="H174">
        <f t="shared" si="2"/>
        <v>1655967</v>
      </c>
    </row>
    <row r="175" spans="1:8" x14ac:dyDescent="0.3">
      <c r="A175" s="215">
        <v>44665</v>
      </c>
      <c r="B175" s="11" t="s">
        <v>2234</v>
      </c>
      <c r="C175" t="s">
        <v>538</v>
      </c>
      <c r="D175" t="s">
        <v>3371</v>
      </c>
      <c r="E175" s="216" t="s">
        <v>483</v>
      </c>
      <c r="G175">
        <v>30000</v>
      </c>
      <c r="H175">
        <f t="shared" si="2"/>
        <v>1625967</v>
      </c>
    </row>
    <row r="176" spans="1:8" x14ac:dyDescent="0.3">
      <c r="A176" s="215">
        <v>44665</v>
      </c>
      <c r="B176" s="11" t="s">
        <v>2235</v>
      </c>
      <c r="C176" t="s">
        <v>538</v>
      </c>
      <c r="D176" t="s">
        <v>3372</v>
      </c>
      <c r="E176" t="s">
        <v>483</v>
      </c>
      <c r="G176">
        <v>80000</v>
      </c>
      <c r="H176">
        <f t="shared" si="2"/>
        <v>1545967</v>
      </c>
    </row>
    <row r="177" spans="1:8" x14ac:dyDescent="0.3">
      <c r="A177" s="215">
        <v>44670</v>
      </c>
      <c r="B177" s="11" t="s">
        <v>2236</v>
      </c>
      <c r="C177" t="s">
        <v>26</v>
      </c>
      <c r="D177" t="s">
        <v>3390</v>
      </c>
      <c r="E177" t="s">
        <v>906</v>
      </c>
      <c r="G177">
        <v>20000</v>
      </c>
      <c r="H177">
        <f t="shared" si="2"/>
        <v>1525967</v>
      </c>
    </row>
    <row r="178" spans="1:8" x14ac:dyDescent="0.3">
      <c r="A178" s="215">
        <v>44670</v>
      </c>
      <c r="B178" s="11" t="s">
        <v>2237</v>
      </c>
      <c r="C178" t="s">
        <v>66</v>
      </c>
      <c r="D178" t="s">
        <v>1962</v>
      </c>
      <c r="E178" t="s">
        <v>854</v>
      </c>
      <c r="G178">
        <v>50000</v>
      </c>
      <c r="H178">
        <f t="shared" si="2"/>
        <v>1475967</v>
      </c>
    </row>
    <row r="179" spans="1:8" x14ac:dyDescent="0.3">
      <c r="A179" s="215">
        <v>44670</v>
      </c>
      <c r="B179" s="11" t="s">
        <v>2238</v>
      </c>
      <c r="C179" t="s">
        <v>56</v>
      </c>
      <c r="D179" s="213" t="s">
        <v>1731</v>
      </c>
      <c r="E179" t="s">
        <v>466</v>
      </c>
      <c r="G179">
        <v>17500</v>
      </c>
      <c r="H179">
        <f t="shared" si="2"/>
        <v>1458467</v>
      </c>
    </row>
    <row r="180" spans="1:8" x14ac:dyDescent="0.3">
      <c r="A180" s="215">
        <v>44670</v>
      </c>
      <c r="B180" s="11" t="s">
        <v>2239</v>
      </c>
      <c r="C180" t="s">
        <v>3366</v>
      </c>
      <c r="D180" t="s">
        <v>3388</v>
      </c>
      <c r="E180" t="s">
        <v>611</v>
      </c>
      <c r="G180">
        <v>42000</v>
      </c>
      <c r="H180">
        <f t="shared" si="2"/>
        <v>1416467</v>
      </c>
    </row>
    <row r="181" spans="1:8" x14ac:dyDescent="0.3">
      <c r="A181" s="215">
        <v>44671</v>
      </c>
      <c r="B181" s="11" t="s">
        <v>2240</v>
      </c>
      <c r="C181" t="s">
        <v>26</v>
      </c>
      <c r="D181" t="s">
        <v>3389</v>
      </c>
      <c r="E181" t="s">
        <v>483</v>
      </c>
      <c r="G181">
        <v>10000</v>
      </c>
      <c r="H181">
        <f t="shared" si="2"/>
        <v>1406467</v>
      </c>
    </row>
    <row r="182" spans="1:8" x14ac:dyDescent="0.3">
      <c r="A182" s="215">
        <v>44671</v>
      </c>
      <c r="B182" s="11" t="s">
        <v>2241</v>
      </c>
      <c r="C182" t="s">
        <v>26</v>
      </c>
      <c r="D182" t="s">
        <v>3373</v>
      </c>
      <c r="E182" t="s">
        <v>907</v>
      </c>
      <c r="G182">
        <v>60000</v>
      </c>
      <c r="H182">
        <f t="shared" si="2"/>
        <v>1346467</v>
      </c>
    </row>
    <row r="183" spans="1:8" x14ac:dyDescent="0.3">
      <c r="A183" s="215">
        <v>44671</v>
      </c>
      <c r="B183" s="11" t="s">
        <v>2242</v>
      </c>
      <c r="C183" t="s">
        <v>3356</v>
      </c>
      <c r="D183" t="s">
        <v>3374</v>
      </c>
      <c r="E183" t="s">
        <v>529</v>
      </c>
      <c r="G183">
        <v>800</v>
      </c>
      <c r="H183">
        <f t="shared" si="2"/>
        <v>1345667</v>
      </c>
    </row>
    <row r="184" spans="1:8" x14ac:dyDescent="0.3">
      <c r="A184" s="215">
        <v>44671</v>
      </c>
      <c r="B184" s="11" t="s">
        <v>2243</v>
      </c>
      <c r="C184" t="s">
        <v>56</v>
      </c>
      <c r="D184" t="s">
        <v>3375</v>
      </c>
      <c r="E184" t="s">
        <v>466</v>
      </c>
      <c r="G184">
        <v>12000</v>
      </c>
      <c r="H184">
        <f t="shared" si="2"/>
        <v>1333667</v>
      </c>
    </row>
    <row r="185" spans="1:8" x14ac:dyDescent="0.3">
      <c r="A185" s="215">
        <v>44673</v>
      </c>
      <c r="B185" s="11" t="s">
        <v>2244</v>
      </c>
      <c r="C185" s="6" t="s">
        <v>3376</v>
      </c>
      <c r="D185" t="s">
        <v>3377</v>
      </c>
      <c r="E185" t="s">
        <v>907</v>
      </c>
      <c r="G185">
        <v>3000</v>
      </c>
      <c r="H185">
        <f t="shared" si="2"/>
        <v>1330667</v>
      </c>
    </row>
    <row r="186" spans="1:8" x14ac:dyDescent="0.3">
      <c r="A186" s="215">
        <v>44673</v>
      </c>
      <c r="B186" s="11" t="s">
        <v>2245</v>
      </c>
      <c r="C186" t="s">
        <v>26</v>
      </c>
      <c r="D186" t="s">
        <v>3378</v>
      </c>
      <c r="E186" t="s">
        <v>475</v>
      </c>
      <c r="G186">
        <v>8500</v>
      </c>
      <c r="H186">
        <f t="shared" si="2"/>
        <v>1322167</v>
      </c>
    </row>
    <row r="187" spans="1:8" x14ac:dyDescent="0.3">
      <c r="A187" s="215">
        <v>44673</v>
      </c>
      <c r="B187" s="11" t="s">
        <v>2246</v>
      </c>
      <c r="C187" t="s">
        <v>3366</v>
      </c>
      <c r="D187" t="s">
        <v>3379</v>
      </c>
      <c r="E187" s="216" t="s">
        <v>483</v>
      </c>
      <c r="G187">
        <v>12000</v>
      </c>
      <c r="H187">
        <f t="shared" si="2"/>
        <v>1310167</v>
      </c>
    </row>
    <row r="188" spans="1:8" x14ac:dyDescent="0.3">
      <c r="A188" s="215">
        <v>44676</v>
      </c>
      <c r="B188" s="11" t="s">
        <v>2247</v>
      </c>
      <c r="C188" t="s">
        <v>66</v>
      </c>
      <c r="D188" t="s">
        <v>3380</v>
      </c>
      <c r="E188" t="s">
        <v>603</v>
      </c>
      <c r="G188">
        <v>3500</v>
      </c>
      <c r="H188">
        <f t="shared" si="2"/>
        <v>1306667</v>
      </c>
    </row>
    <row r="189" spans="1:8" x14ac:dyDescent="0.3">
      <c r="A189" s="215">
        <v>44677</v>
      </c>
      <c r="B189" s="11" t="s">
        <v>2248</v>
      </c>
      <c r="C189" t="s">
        <v>386</v>
      </c>
      <c r="D189" t="s">
        <v>3381</v>
      </c>
      <c r="E189" t="s">
        <v>876</v>
      </c>
      <c r="G189">
        <v>60300</v>
      </c>
      <c r="H189">
        <f t="shared" si="2"/>
        <v>1246367</v>
      </c>
    </row>
    <row r="190" spans="1:8" x14ac:dyDescent="0.3">
      <c r="A190" s="215">
        <v>44677</v>
      </c>
      <c r="B190" s="11" t="s">
        <v>2249</v>
      </c>
      <c r="C190" t="s">
        <v>386</v>
      </c>
      <c r="D190" t="s">
        <v>3382</v>
      </c>
      <c r="E190" t="s">
        <v>533</v>
      </c>
      <c r="G190">
        <v>21000</v>
      </c>
      <c r="H190">
        <f t="shared" si="2"/>
        <v>1225367</v>
      </c>
    </row>
    <row r="191" spans="1:8" x14ac:dyDescent="0.3">
      <c r="A191" s="215">
        <v>44677</v>
      </c>
      <c r="B191" s="11" t="s">
        <v>2250</v>
      </c>
      <c r="C191" t="s">
        <v>386</v>
      </c>
      <c r="D191" t="s">
        <v>3383</v>
      </c>
      <c r="E191" t="s">
        <v>907</v>
      </c>
      <c r="G191">
        <v>63000</v>
      </c>
      <c r="H191">
        <f t="shared" si="2"/>
        <v>1162367</v>
      </c>
    </row>
    <row r="192" spans="1:8" x14ac:dyDescent="0.3">
      <c r="A192" s="215">
        <v>44677</v>
      </c>
      <c r="B192" s="11" t="s">
        <v>2251</v>
      </c>
      <c r="C192" t="s">
        <v>3398</v>
      </c>
      <c r="D192" t="s">
        <v>3384</v>
      </c>
      <c r="E192" t="s">
        <v>529</v>
      </c>
      <c r="G192">
        <v>1134</v>
      </c>
      <c r="H192">
        <f t="shared" si="2"/>
        <v>1161233</v>
      </c>
    </row>
    <row r="193" spans="1:8" x14ac:dyDescent="0.3">
      <c r="A193" s="215">
        <v>44677</v>
      </c>
      <c r="B193" s="11" t="s">
        <v>2252</v>
      </c>
      <c r="C193" t="s">
        <v>1378</v>
      </c>
      <c r="D193" t="s">
        <v>3385</v>
      </c>
      <c r="E193" t="s">
        <v>529</v>
      </c>
      <c r="G193">
        <v>11600</v>
      </c>
      <c r="H193">
        <f t="shared" si="2"/>
        <v>1149633</v>
      </c>
    </row>
    <row r="194" spans="1:8" x14ac:dyDescent="0.3">
      <c r="A194" s="215">
        <v>44677</v>
      </c>
      <c r="B194" s="11" t="s">
        <v>2253</v>
      </c>
      <c r="C194" t="s">
        <v>26</v>
      </c>
      <c r="D194" t="s">
        <v>3386</v>
      </c>
      <c r="E194" t="s">
        <v>481</v>
      </c>
      <c r="G194">
        <v>60000</v>
      </c>
      <c r="H194">
        <f t="shared" si="2"/>
        <v>1089633</v>
      </c>
    </row>
    <row r="195" spans="1:8" x14ac:dyDescent="0.3">
      <c r="A195" s="215">
        <v>44677</v>
      </c>
      <c r="B195" s="11" t="s">
        <v>2254</v>
      </c>
      <c r="C195" t="s">
        <v>26</v>
      </c>
      <c r="D195" t="s">
        <v>3387</v>
      </c>
      <c r="E195" s="216" t="s">
        <v>483</v>
      </c>
      <c r="G195">
        <v>66000</v>
      </c>
      <c r="H195">
        <f t="shared" si="2"/>
        <v>1023633</v>
      </c>
    </row>
    <row r="196" spans="1:8" x14ac:dyDescent="0.3">
      <c r="A196" s="215">
        <v>44679</v>
      </c>
      <c r="B196" s="11" t="s">
        <v>2255</v>
      </c>
      <c r="C196" t="s">
        <v>26</v>
      </c>
      <c r="D196" t="s">
        <v>3391</v>
      </c>
      <c r="E196" s="216" t="s">
        <v>483</v>
      </c>
      <c r="G196">
        <v>57000</v>
      </c>
      <c r="H196">
        <f t="shared" si="2"/>
        <v>966633</v>
      </c>
    </row>
    <row r="197" spans="1:8" x14ac:dyDescent="0.3">
      <c r="A197" s="215">
        <v>44680</v>
      </c>
      <c r="B197" s="11" t="s">
        <v>2256</v>
      </c>
      <c r="C197" t="s">
        <v>26</v>
      </c>
      <c r="D197" t="s">
        <v>3392</v>
      </c>
      <c r="E197" t="s">
        <v>489</v>
      </c>
      <c r="G197">
        <v>10000</v>
      </c>
      <c r="H197">
        <f t="shared" ref="H197:H260" si="4">H196-G197+F197</f>
        <v>956633</v>
      </c>
    </row>
    <row r="198" spans="1:8" x14ac:dyDescent="0.3">
      <c r="A198" s="215">
        <v>44680</v>
      </c>
      <c r="B198" s="11" t="s">
        <v>2257</v>
      </c>
      <c r="C198" t="s">
        <v>1258</v>
      </c>
      <c r="D198" t="s">
        <v>3393</v>
      </c>
      <c r="E198" t="s">
        <v>963</v>
      </c>
      <c r="G198">
        <v>50000</v>
      </c>
      <c r="H198">
        <f t="shared" si="4"/>
        <v>906633</v>
      </c>
    </row>
    <row r="199" spans="1:8" x14ac:dyDescent="0.3">
      <c r="A199" s="215">
        <v>44680</v>
      </c>
      <c r="B199" s="11" t="s">
        <v>2258</v>
      </c>
      <c r="C199" t="s">
        <v>1378</v>
      </c>
      <c r="D199" t="s">
        <v>3394</v>
      </c>
      <c r="E199" t="s">
        <v>529</v>
      </c>
      <c r="G199">
        <v>7580</v>
      </c>
      <c r="H199">
        <f t="shared" si="4"/>
        <v>899053</v>
      </c>
    </row>
    <row r="200" spans="1:8" x14ac:dyDescent="0.3">
      <c r="A200" s="215">
        <v>44680</v>
      </c>
      <c r="B200" s="11" t="s">
        <v>2259</v>
      </c>
      <c r="C200" t="s">
        <v>26</v>
      </c>
      <c r="D200" t="s">
        <v>3395</v>
      </c>
      <c r="E200" t="s">
        <v>475</v>
      </c>
      <c r="G200">
        <v>35000</v>
      </c>
      <c r="H200">
        <f t="shared" si="4"/>
        <v>864053</v>
      </c>
    </row>
    <row r="201" spans="1:8" x14ac:dyDescent="0.3">
      <c r="A201" s="215">
        <v>44682</v>
      </c>
      <c r="B201" s="11" t="s">
        <v>2260</v>
      </c>
      <c r="C201" t="s">
        <v>56</v>
      </c>
      <c r="D201" t="s">
        <v>3396</v>
      </c>
      <c r="E201" t="s">
        <v>907</v>
      </c>
      <c r="G201">
        <v>680000</v>
      </c>
      <c r="H201">
        <f t="shared" si="4"/>
        <v>184053</v>
      </c>
    </row>
    <row r="202" spans="1:8" x14ac:dyDescent="0.3">
      <c r="A202" s="215">
        <v>44682</v>
      </c>
      <c r="B202" s="11" t="s">
        <v>2261</v>
      </c>
      <c r="C202" t="s">
        <v>56</v>
      </c>
      <c r="D202" t="s">
        <v>3397</v>
      </c>
      <c r="E202" t="s">
        <v>907</v>
      </c>
      <c r="G202">
        <v>150000</v>
      </c>
      <c r="H202">
        <f t="shared" si="4"/>
        <v>34053</v>
      </c>
    </row>
    <row r="203" spans="1:8" x14ac:dyDescent="0.3">
      <c r="A203" s="215">
        <v>44685</v>
      </c>
      <c r="B203" s="11" t="s">
        <v>2262</v>
      </c>
      <c r="C203" t="s">
        <v>56</v>
      </c>
      <c r="D203" t="s">
        <v>3399</v>
      </c>
      <c r="E203" t="s">
        <v>906</v>
      </c>
      <c r="G203">
        <v>33400</v>
      </c>
      <c r="H203">
        <f t="shared" si="4"/>
        <v>653</v>
      </c>
    </row>
    <row r="204" spans="1:8" x14ac:dyDescent="0.3">
      <c r="A204" s="215">
        <v>44690</v>
      </c>
      <c r="B204" s="11"/>
      <c r="C204" t="s">
        <v>3400</v>
      </c>
      <c r="D204" t="s">
        <v>3401</v>
      </c>
      <c r="F204">
        <v>3500000</v>
      </c>
      <c r="H204">
        <f>H203-G204+F204</f>
        <v>3500653</v>
      </c>
    </row>
    <row r="205" spans="1:8" x14ac:dyDescent="0.3">
      <c r="A205" s="215">
        <v>44690</v>
      </c>
      <c r="B205" s="11" t="s">
        <v>2263</v>
      </c>
      <c r="C205" t="s">
        <v>538</v>
      </c>
      <c r="D205" t="s">
        <v>3402</v>
      </c>
      <c r="E205" t="s">
        <v>907</v>
      </c>
      <c r="G205">
        <v>90000</v>
      </c>
      <c r="H205">
        <f t="shared" si="4"/>
        <v>3410653</v>
      </c>
    </row>
    <row r="206" spans="1:8" x14ac:dyDescent="0.3">
      <c r="A206" s="215">
        <v>44690</v>
      </c>
      <c r="B206" s="11" t="s">
        <v>2264</v>
      </c>
      <c r="C206" t="s">
        <v>56</v>
      </c>
      <c r="D206" t="s">
        <v>3403</v>
      </c>
      <c r="E206" t="s">
        <v>591</v>
      </c>
      <c r="G206">
        <v>5000</v>
      </c>
      <c r="H206">
        <f t="shared" si="4"/>
        <v>3405653</v>
      </c>
    </row>
    <row r="207" spans="1:8" x14ac:dyDescent="0.3">
      <c r="A207" s="215">
        <v>44690</v>
      </c>
      <c r="B207" s="11" t="s">
        <v>2265</v>
      </c>
      <c r="C207" t="s">
        <v>2154</v>
      </c>
      <c r="D207" t="s">
        <v>3358</v>
      </c>
      <c r="E207" t="s">
        <v>897</v>
      </c>
      <c r="G207">
        <v>5000</v>
      </c>
      <c r="H207">
        <f t="shared" si="4"/>
        <v>3400653</v>
      </c>
    </row>
    <row r="208" spans="1:8" x14ac:dyDescent="0.3">
      <c r="A208" s="215">
        <v>44690</v>
      </c>
      <c r="B208" s="11" t="s">
        <v>2266</v>
      </c>
      <c r="C208" t="s">
        <v>29</v>
      </c>
      <c r="D208" t="s">
        <v>3404</v>
      </c>
      <c r="E208" t="s">
        <v>907</v>
      </c>
      <c r="G208">
        <v>50000</v>
      </c>
      <c r="H208">
        <f t="shared" si="4"/>
        <v>3350653</v>
      </c>
    </row>
    <row r="209" spans="1:8" x14ac:dyDescent="0.3">
      <c r="A209" s="215">
        <v>44690</v>
      </c>
      <c r="B209" s="11" t="s">
        <v>2267</v>
      </c>
      <c r="C209" t="s">
        <v>3376</v>
      </c>
      <c r="D209" t="s">
        <v>3377</v>
      </c>
      <c r="E209" t="s">
        <v>907</v>
      </c>
      <c r="G209">
        <v>4000</v>
      </c>
      <c r="H209">
        <f t="shared" si="4"/>
        <v>3346653</v>
      </c>
    </row>
    <row r="210" spans="1:8" x14ac:dyDescent="0.3">
      <c r="A210" s="215">
        <v>44690</v>
      </c>
      <c r="B210" s="11" t="s">
        <v>2268</v>
      </c>
      <c r="C210" t="s">
        <v>66</v>
      </c>
      <c r="D210" t="s">
        <v>3405</v>
      </c>
      <c r="E210" t="s">
        <v>897</v>
      </c>
      <c r="G210">
        <v>40000</v>
      </c>
      <c r="H210">
        <f t="shared" si="4"/>
        <v>3306653</v>
      </c>
    </row>
    <row r="211" spans="1:8" x14ac:dyDescent="0.3">
      <c r="A211" s="215">
        <v>44690</v>
      </c>
      <c r="B211" s="11" t="s">
        <v>2269</v>
      </c>
      <c r="C211" t="s">
        <v>538</v>
      </c>
      <c r="D211" t="s">
        <v>3406</v>
      </c>
      <c r="E211" t="s">
        <v>897</v>
      </c>
      <c r="G211">
        <v>5000</v>
      </c>
      <c r="H211">
        <f t="shared" si="4"/>
        <v>3301653</v>
      </c>
    </row>
    <row r="212" spans="1:8" x14ac:dyDescent="0.3">
      <c r="A212" s="215">
        <v>44690</v>
      </c>
      <c r="B212" s="11" t="s">
        <v>2270</v>
      </c>
      <c r="C212" t="s">
        <v>56</v>
      </c>
      <c r="D212" t="s">
        <v>3407</v>
      </c>
      <c r="E212" t="s">
        <v>1632</v>
      </c>
      <c r="G212">
        <v>375000</v>
      </c>
      <c r="H212">
        <f t="shared" si="4"/>
        <v>2926653</v>
      </c>
    </row>
    <row r="213" spans="1:8" x14ac:dyDescent="0.3">
      <c r="A213" s="215">
        <v>44690</v>
      </c>
      <c r="B213" s="11" t="s">
        <v>2271</v>
      </c>
      <c r="C213" t="s">
        <v>56</v>
      </c>
      <c r="D213" t="s">
        <v>3408</v>
      </c>
      <c r="E213" t="s">
        <v>907</v>
      </c>
      <c r="G213">
        <v>10000</v>
      </c>
      <c r="H213">
        <f t="shared" si="4"/>
        <v>2916653</v>
      </c>
    </row>
    <row r="214" spans="1:8" x14ac:dyDescent="0.3">
      <c r="A214" s="215">
        <v>44690</v>
      </c>
      <c r="B214" s="11" t="s">
        <v>2272</v>
      </c>
      <c r="C214" t="s">
        <v>26</v>
      </c>
      <c r="D214" t="s">
        <v>3409</v>
      </c>
      <c r="E214" t="s">
        <v>466</v>
      </c>
      <c r="G214">
        <v>17500</v>
      </c>
      <c r="H214">
        <f t="shared" si="4"/>
        <v>2899153</v>
      </c>
    </row>
    <row r="215" spans="1:8" x14ac:dyDescent="0.3">
      <c r="A215" s="215">
        <v>44690</v>
      </c>
      <c r="B215" s="11" t="s">
        <v>2273</v>
      </c>
      <c r="C215" t="s">
        <v>56</v>
      </c>
      <c r="D215" t="s">
        <v>3410</v>
      </c>
      <c r="E215" t="s">
        <v>897</v>
      </c>
      <c r="G215">
        <v>25000</v>
      </c>
      <c r="H215">
        <f t="shared" si="4"/>
        <v>2874153</v>
      </c>
    </row>
    <row r="216" spans="1:8" x14ac:dyDescent="0.3">
      <c r="A216" s="215">
        <v>44690</v>
      </c>
      <c r="B216" s="11" t="s">
        <v>2274</v>
      </c>
      <c r="C216" t="s">
        <v>66</v>
      </c>
      <c r="D216" t="s">
        <v>3358</v>
      </c>
      <c r="E216" t="s">
        <v>897</v>
      </c>
      <c r="G216">
        <v>5000</v>
      </c>
      <c r="H216">
        <f t="shared" si="4"/>
        <v>2869153</v>
      </c>
    </row>
    <row r="217" spans="1:8" x14ac:dyDescent="0.3">
      <c r="A217" s="215">
        <v>44690</v>
      </c>
      <c r="B217" s="11" t="s">
        <v>2275</v>
      </c>
      <c r="C217" t="s">
        <v>56</v>
      </c>
      <c r="D217" t="s">
        <v>3411</v>
      </c>
      <c r="E217" t="s">
        <v>466</v>
      </c>
      <c r="G217">
        <v>12050</v>
      </c>
      <c r="H217">
        <f t="shared" si="4"/>
        <v>2857103</v>
      </c>
    </row>
    <row r="218" spans="1:8" x14ac:dyDescent="0.3">
      <c r="A218" s="215">
        <v>44691</v>
      </c>
      <c r="B218" s="11" t="s">
        <v>2276</v>
      </c>
      <c r="C218" t="s">
        <v>1258</v>
      </c>
      <c r="D218" t="s">
        <v>3412</v>
      </c>
      <c r="E218" t="s">
        <v>517</v>
      </c>
      <c r="G218">
        <v>370000</v>
      </c>
      <c r="H218">
        <f t="shared" si="4"/>
        <v>2487103</v>
      </c>
    </row>
    <row r="219" spans="1:8" x14ac:dyDescent="0.3">
      <c r="A219" s="215">
        <v>44691</v>
      </c>
      <c r="B219" s="11" t="s">
        <v>2277</v>
      </c>
      <c r="C219" t="s">
        <v>56</v>
      </c>
      <c r="D219" t="s">
        <v>3413</v>
      </c>
      <c r="E219" t="s">
        <v>907</v>
      </c>
      <c r="G219">
        <v>30000</v>
      </c>
      <c r="H219">
        <f t="shared" si="4"/>
        <v>2457103</v>
      </c>
    </row>
    <row r="220" spans="1:8" x14ac:dyDescent="0.3">
      <c r="A220" s="215">
        <v>44691</v>
      </c>
      <c r="B220" s="11" t="s">
        <v>2278</v>
      </c>
      <c r="C220" t="s">
        <v>66</v>
      </c>
      <c r="D220" t="s">
        <v>3414</v>
      </c>
      <c r="E220" t="s">
        <v>466</v>
      </c>
      <c r="G220">
        <v>87500</v>
      </c>
      <c r="H220">
        <f t="shared" si="4"/>
        <v>2369603</v>
      </c>
    </row>
    <row r="221" spans="1:8" x14ac:dyDescent="0.3">
      <c r="A221" s="215">
        <v>44691</v>
      </c>
      <c r="B221" s="11" t="s">
        <v>2279</v>
      </c>
      <c r="C221" t="s">
        <v>386</v>
      </c>
      <c r="D221" t="s">
        <v>3415</v>
      </c>
      <c r="E221" t="s">
        <v>475</v>
      </c>
      <c r="G221">
        <v>45000</v>
      </c>
      <c r="H221">
        <f t="shared" si="4"/>
        <v>2324603</v>
      </c>
    </row>
    <row r="222" spans="1:8" x14ac:dyDescent="0.3">
      <c r="A222" s="215">
        <v>44691</v>
      </c>
      <c r="B222" s="11" t="s">
        <v>2280</v>
      </c>
      <c r="C222" t="s">
        <v>3366</v>
      </c>
      <c r="D222" t="s">
        <v>3416</v>
      </c>
      <c r="E222" t="s">
        <v>477</v>
      </c>
      <c r="G222">
        <v>40000</v>
      </c>
      <c r="H222">
        <f t="shared" si="4"/>
        <v>2284603</v>
      </c>
    </row>
    <row r="223" spans="1:8" x14ac:dyDescent="0.3">
      <c r="A223" s="215">
        <v>44693</v>
      </c>
      <c r="B223" s="11" t="s">
        <v>2281</v>
      </c>
      <c r="C223" t="s">
        <v>402</v>
      </c>
      <c r="D223" t="s">
        <v>3418</v>
      </c>
      <c r="E223" t="s">
        <v>475</v>
      </c>
      <c r="G223">
        <v>3000</v>
      </c>
      <c r="H223">
        <f t="shared" si="4"/>
        <v>2281603</v>
      </c>
    </row>
    <row r="224" spans="1:8" x14ac:dyDescent="0.3">
      <c r="A224" s="215">
        <v>44694</v>
      </c>
      <c r="B224" s="11" t="s">
        <v>2282</v>
      </c>
      <c r="C224" t="s">
        <v>3366</v>
      </c>
      <c r="D224" t="s">
        <v>3417</v>
      </c>
      <c r="E224" t="s">
        <v>477</v>
      </c>
      <c r="G224">
        <v>24000</v>
      </c>
      <c r="H224">
        <f t="shared" si="4"/>
        <v>2257603</v>
      </c>
    </row>
    <row r="225" spans="1:8" x14ac:dyDescent="0.3">
      <c r="A225" s="215">
        <v>44697</v>
      </c>
      <c r="B225" s="11" t="s">
        <v>2283</v>
      </c>
      <c r="C225" t="s">
        <v>386</v>
      </c>
      <c r="D225" t="s">
        <v>1785</v>
      </c>
      <c r="E225" t="s">
        <v>481</v>
      </c>
      <c r="G225">
        <v>6000</v>
      </c>
      <c r="H225">
        <f t="shared" si="4"/>
        <v>2251603</v>
      </c>
    </row>
    <row r="226" spans="1:8" x14ac:dyDescent="0.3">
      <c r="A226" s="215">
        <v>44697</v>
      </c>
      <c r="B226" s="11" t="s">
        <v>2284</v>
      </c>
      <c r="C226" t="s">
        <v>66</v>
      </c>
      <c r="D226" t="s">
        <v>3419</v>
      </c>
      <c r="E226" t="s">
        <v>909</v>
      </c>
      <c r="G226">
        <v>50000</v>
      </c>
      <c r="H226">
        <f t="shared" ref="H226:H236" si="5">H225-G226+F226</f>
        <v>2201603</v>
      </c>
    </row>
    <row r="227" spans="1:8" x14ac:dyDescent="0.3">
      <c r="A227" s="215">
        <v>44698</v>
      </c>
      <c r="B227" s="11" t="s">
        <v>2285</v>
      </c>
      <c r="C227" t="s">
        <v>1378</v>
      </c>
      <c r="D227" t="s">
        <v>3420</v>
      </c>
      <c r="E227" t="s">
        <v>529</v>
      </c>
      <c r="G227">
        <v>8140</v>
      </c>
      <c r="H227">
        <f t="shared" si="5"/>
        <v>2193463</v>
      </c>
    </row>
    <row r="228" spans="1:8" x14ac:dyDescent="0.3">
      <c r="A228" s="215">
        <v>44698</v>
      </c>
      <c r="B228" s="11" t="s">
        <v>2286</v>
      </c>
      <c r="C228" t="s">
        <v>386</v>
      </c>
      <c r="D228" t="s">
        <v>3421</v>
      </c>
      <c r="E228" t="s">
        <v>591</v>
      </c>
      <c r="G228">
        <v>24000</v>
      </c>
      <c r="H228">
        <f t="shared" si="5"/>
        <v>2169463</v>
      </c>
    </row>
    <row r="229" spans="1:8" x14ac:dyDescent="0.3">
      <c r="A229" s="215">
        <v>44698</v>
      </c>
      <c r="B229" s="11" t="s">
        <v>2287</v>
      </c>
      <c r="C229" t="s">
        <v>1258</v>
      </c>
      <c r="D229" t="s">
        <v>3450</v>
      </c>
      <c r="E229" t="s">
        <v>3435</v>
      </c>
      <c r="G229">
        <v>3000</v>
      </c>
      <c r="H229">
        <f t="shared" si="5"/>
        <v>2166463</v>
      </c>
    </row>
    <row r="230" spans="1:8" x14ac:dyDescent="0.3">
      <c r="A230" s="215">
        <v>44698</v>
      </c>
      <c r="B230" s="11" t="s">
        <v>2288</v>
      </c>
      <c r="C230" t="s">
        <v>538</v>
      </c>
      <c r="D230" t="s">
        <v>3422</v>
      </c>
      <c r="E230" s="216" t="s">
        <v>483</v>
      </c>
      <c r="G230">
        <v>7200</v>
      </c>
      <c r="H230">
        <f t="shared" si="5"/>
        <v>2159263</v>
      </c>
    </row>
    <row r="231" spans="1:8" x14ac:dyDescent="0.3">
      <c r="A231" s="215">
        <v>44698</v>
      </c>
      <c r="B231" s="11" t="s">
        <v>2289</v>
      </c>
      <c r="C231" t="s">
        <v>66</v>
      </c>
      <c r="D231" t="s">
        <v>3423</v>
      </c>
      <c r="E231" t="s">
        <v>524</v>
      </c>
      <c r="G231">
        <v>10000</v>
      </c>
      <c r="H231">
        <f t="shared" si="5"/>
        <v>2149263</v>
      </c>
    </row>
    <row r="232" spans="1:8" x14ac:dyDescent="0.3">
      <c r="A232" s="215">
        <v>44698</v>
      </c>
      <c r="B232" s="11" t="s">
        <v>2290</v>
      </c>
      <c r="C232" t="s">
        <v>66</v>
      </c>
      <c r="D232" t="s">
        <v>3424</v>
      </c>
      <c r="E232" t="s">
        <v>854</v>
      </c>
      <c r="G232">
        <v>50000</v>
      </c>
      <c r="H232">
        <f t="shared" si="5"/>
        <v>2099263</v>
      </c>
    </row>
    <row r="233" spans="1:8" x14ac:dyDescent="0.3">
      <c r="A233" s="215">
        <v>44698</v>
      </c>
      <c r="B233" s="11" t="s">
        <v>2291</v>
      </c>
      <c r="C233" t="s">
        <v>386</v>
      </c>
      <c r="D233" t="s">
        <v>3425</v>
      </c>
      <c r="E233" t="s">
        <v>466</v>
      </c>
      <c r="G233">
        <v>6000</v>
      </c>
      <c r="H233">
        <f t="shared" si="5"/>
        <v>2093263</v>
      </c>
    </row>
    <row r="234" spans="1:8" x14ac:dyDescent="0.3">
      <c r="A234" s="215">
        <v>44698</v>
      </c>
      <c r="B234" s="11" t="s">
        <v>2292</v>
      </c>
      <c r="C234" t="s">
        <v>56</v>
      </c>
      <c r="D234" t="s">
        <v>3426</v>
      </c>
      <c r="E234" t="s">
        <v>466</v>
      </c>
      <c r="G234">
        <v>104757</v>
      </c>
      <c r="H234">
        <f t="shared" si="5"/>
        <v>1988506</v>
      </c>
    </row>
    <row r="235" spans="1:8" x14ac:dyDescent="0.3">
      <c r="A235" s="215">
        <v>44699</v>
      </c>
      <c r="B235" s="11" t="s">
        <v>2293</v>
      </c>
      <c r="C235" t="s">
        <v>66</v>
      </c>
      <c r="D235" t="s">
        <v>3427</v>
      </c>
      <c r="E235" t="s">
        <v>547</v>
      </c>
      <c r="G235">
        <v>15000</v>
      </c>
      <c r="H235">
        <f t="shared" si="5"/>
        <v>1973506</v>
      </c>
    </row>
    <row r="236" spans="1:8" x14ac:dyDescent="0.3">
      <c r="A236" s="215">
        <v>44699</v>
      </c>
      <c r="B236" s="11" t="s">
        <v>2294</v>
      </c>
      <c r="C236" t="s">
        <v>386</v>
      </c>
      <c r="D236" t="s">
        <v>3428</v>
      </c>
      <c r="E236" t="s">
        <v>591</v>
      </c>
      <c r="G236">
        <v>4000</v>
      </c>
      <c r="H236">
        <f t="shared" si="5"/>
        <v>1969506</v>
      </c>
    </row>
    <row r="237" spans="1:8" x14ac:dyDescent="0.3">
      <c r="A237" s="215">
        <v>44700</v>
      </c>
      <c r="B237" s="11" t="s">
        <v>2295</v>
      </c>
      <c r="C237" t="s">
        <v>3429</v>
      </c>
      <c r="D237" t="s">
        <v>3430</v>
      </c>
      <c r="E237" t="s">
        <v>483</v>
      </c>
      <c r="G237">
        <v>60000</v>
      </c>
      <c r="H237">
        <f t="shared" ref="H237:H259" si="6">H236-G237+F237</f>
        <v>1909506</v>
      </c>
    </row>
    <row r="238" spans="1:8" x14ac:dyDescent="0.3">
      <c r="A238" s="215">
        <v>44700</v>
      </c>
      <c r="B238" s="11" t="s">
        <v>2296</v>
      </c>
      <c r="C238" t="s">
        <v>3429</v>
      </c>
      <c r="D238" t="s">
        <v>3431</v>
      </c>
      <c r="E238" t="s">
        <v>529</v>
      </c>
      <c r="G238">
        <v>50000</v>
      </c>
      <c r="H238">
        <f t="shared" si="6"/>
        <v>1859506</v>
      </c>
    </row>
    <row r="239" spans="1:8" x14ac:dyDescent="0.3">
      <c r="A239" s="215">
        <v>44700</v>
      </c>
      <c r="B239" s="11" t="s">
        <v>2297</v>
      </c>
      <c r="C239" t="s">
        <v>402</v>
      </c>
      <c r="D239" t="s">
        <v>3432</v>
      </c>
      <c r="E239" t="s">
        <v>897</v>
      </c>
      <c r="G239">
        <v>5000</v>
      </c>
      <c r="H239">
        <f t="shared" si="6"/>
        <v>1854506</v>
      </c>
    </row>
    <row r="240" spans="1:8" x14ac:dyDescent="0.3">
      <c r="A240" s="215">
        <v>44700</v>
      </c>
      <c r="B240" s="11" t="s">
        <v>2298</v>
      </c>
      <c r="C240" t="s">
        <v>386</v>
      </c>
      <c r="D240" t="s">
        <v>3433</v>
      </c>
      <c r="E240" t="s">
        <v>524</v>
      </c>
      <c r="G240">
        <v>2000</v>
      </c>
      <c r="H240">
        <f t="shared" si="6"/>
        <v>1852506</v>
      </c>
    </row>
    <row r="241" spans="1:8" x14ac:dyDescent="0.3">
      <c r="A241" s="215">
        <v>44700</v>
      </c>
      <c r="B241" s="11" t="s">
        <v>2299</v>
      </c>
      <c r="C241" t="s">
        <v>386</v>
      </c>
      <c r="D241" t="s">
        <v>3434</v>
      </c>
      <c r="E241" t="s">
        <v>3435</v>
      </c>
      <c r="G241">
        <v>35000</v>
      </c>
      <c r="H241">
        <f t="shared" si="6"/>
        <v>1817506</v>
      </c>
    </row>
    <row r="242" spans="1:8" x14ac:dyDescent="0.3">
      <c r="A242" s="215">
        <v>44701</v>
      </c>
      <c r="B242" s="11" t="s">
        <v>2300</v>
      </c>
      <c r="C242" t="s">
        <v>66</v>
      </c>
      <c r="D242" t="s">
        <v>3436</v>
      </c>
      <c r="E242" t="s">
        <v>524</v>
      </c>
      <c r="G242">
        <v>30000</v>
      </c>
      <c r="H242">
        <f t="shared" si="6"/>
        <v>1787506</v>
      </c>
    </row>
    <row r="243" spans="1:8" x14ac:dyDescent="0.3">
      <c r="A243" s="215">
        <v>44701</v>
      </c>
      <c r="B243" s="11" t="s">
        <v>2301</v>
      </c>
      <c r="C243" t="s">
        <v>386</v>
      </c>
      <c r="D243" t="s">
        <v>3438</v>
      </c>
      <c r="E243" t="s">
        <v>475</v>
      </c>
      <c r="G243">
        <v>87500</v>
      </c>
      <c r="H243">
        <f t="shared" si="6"/>
        <v>1700006</v>
      </c>
    </row>
    <row r="244" spans="1:8" x14ac:dyDescent="0.3">
      <c r="A244" s="215">
        <v>44704</v>
      </c>
      <c r="B244" s="11" t="s">
        <v>2302</v>
      </c>
      <c r="C244" t="s">
        <v>26</v>
      </c>
      <c r="D244" t="s">
        <v>3437</v>
      </c>
      <c r="E244" t="s">
        <v>466</v>
      </c>
      <c r="G244">
        <v>17500</v>
      </c>
      <c r="H244">
        <f t="shared" si="6"/>
        <v>1682506</v>
      </c>
    </row>
    <row r="245" spans="1:8" x14ac:dyDescent="0.3">
      <c r="A245" s="215">
        <v>44704</v>
      </c>
      <c r="B245" s="11" t="s">
        <v>2303</v>
      </c>
      <c r="C245" t="s">
        <v>538</v>
      </c>
      <c r="D245" t="s">
        <v>3439</v>
      </c>
      <c r="E245" t="s">
        <v>483</v>
      </c>
      <c r="G245">
        <v>12000</v>
      </c>
      <c r="H245">
        <f t="shared" si="6"/>
        <v>1670506</v>
      </c>
    </row>
    <row r="246" spans="1:8" x14ac:dyDescent="0.3">
      <c r="A246" s="215">
        <v>44704</v>
      </c>
      <c r="B246" s="11" t="s">
        <v>2304</v>
      </c>
      <c r="C246" t="s">
        <v>26</v>
      </c>
      <c r="D246" t="s">
        <v>2119</v>
      </c>
      <c r="E246" t="s">
        <v>591</v>
      </c>
      <c r="G246">
        <v>80000</v>
      </c>
      <c r="H246">
        <f t="shared" si="6"/>
        <v>1590506</v>
      </c>
    </row>
    <row r="247" spans="1:8" x14ac:dyDescent="0.3">
      <c r="A247" s="215">
        <v>44705</v>
      </c>
      <c r="B247" s="11" t="s">
        <v>2305</v>
      </c>
      <c r="C247" t="s">
        <v>402</v>
      </c>
      <c r="D247" t="s">
        <v>3440</v>
      </c>
      <c r="E247" t="s">
        <v>897</v>
      </c>
      <c r="G247">
        <v>5000</v>
      </c>
      <c r="H247">
        <f t="shared" si="6"/>
        <v>1585506</v>
      </c>
    </row>
    <row r="248" spans="1:8" x14ac:dyDescent="0.3">
      <c r="A248" s="215">
        <v>44706</v>
      </c>
      <c r="B248" s="11" t="s">
        <v>2306</v>
      </c>
      <c r="C248" t="s">
        <v>66</v>
      </c>
      <c r="D248" t="s">
        <v>3441</v>
      </c>
      <c r="E248" t="s">
        <v>897</v>
      </c>
      <c r="G248">
        <v>59000</v>
      </c>
      <c r="H248">
        <f t="shared" si="6"/>
        <v>1526506</v>
      </c>
    </row>
    <row r="249" spans="1:8" x14ac:dyDescent="0.3">
      <c r="A249" s="215">
        <v>44706</v>
      </c>
      <c r="B249" s="11" t="s">
        <v>2307</v>
      </c>
      <c r="C249" t="s">
        <v>26</v>
      </c>
      <c r="D249" t="s">
        <v>3442</v>
      </c>
      <c r="E249" t="s">
        <v>483</v>
      </c>
      <c r="G249">
        <v>3500</v>
      </c>
      <c r="H249">
        <f t="shared" si="6"/>
        <v>1523006</v>
      </c>
    </row>
    <row r="250" spans="1:8" x14ac:dyDescent="0.3">
      <c r="A250" s="215">
        <v>44706</v>
      </c>
      <c r="B250" s="11" t="s">
        <v>2308</v>
      </c>
      <c r="C250" t="s">
        <v>26</v>
      </c>
      <c r="D250" t="s">
        <v>1731</v>
      </c>
      <c r="E250" t="s">
        <v>466</v>
      </c>
      <c r="G250">
        <v>17500</v>
      </c>
      <c r="H250">
        <f t="shared" si="6"/>
        <v>1505506</v>
      </c>
    </row>
    <row r="251" spans="1:8" x14ac:dyDescent="0.3">
      <c r="A251" s="215">
        <v>44706</v>
      </c>
      <c r="B251" s="11" t="s">
        <v>2309</v>
      </c>
      <c r="C251" t="s">
        <v>538</v>
      </c>
      <c r="D251" t="s">
        <v>3443</v>
      </c>
      <c r="E251" t="s">
        <v>897</v>
      </c>
      <c r="G251">
        <v>15000</v>
      </c>
      <c r="H251">
        <f t="shared" si="6"/>
        <v>1490506</v>
      </c>
    </row>
    <row r="252" spans="1:8" x14ac:dyDescent="0.3">
      <c r="A252" s="215">
        <v>44706</v>
      </c>
      <c r="B252" s="11" t="s">
        <v>2310</v>
      </c>
      <c r="C252" t="s">
        <v>386</v>
      </c>
      <c r="D252" t="s">
        <v>3444</v>
      </c>
      <c r="E252" t="s">
        <v>876</v>
      </c>
      <c r="G252">
        <v>58050</v>
      </c>
      <c r="H252">
        <f t="shared" si="6"/>
        <v>1432456</v>
      </c>
    </row>
    <row r="253" spans="1:8" x14ac:dyDescent="0.3">
      <c r="A253" s="215">
        <v>44706</v>
      </c>
      <c r="B253" s="11" t="s">
        <v>2311</v>
      </c>
      <c r="C253" t="s">
        <v>26</v>
      </c>
      <c r="D253" t="s">
        <v>3445</v>
      </c>
      <c r="E253" t="s">
        <v>489</v>
      </c>
      <c r="G253">
        <v>30000</v>
      </c>
      <c r="H253">
        <f t="shared" si="6"/>
        <v>1402456</v>
      </c>
    </row>
    <row r="254" spans="1:8" x14ac:dyDescent="0.3">
      <c r="A254" s="215">
        <v>44708</v>
      </c>
      <c r="B254" s="11" t="s">
        <v>2312</v>
      </c>
      <c r="C254" t="s">
        <v>26</v>
      </c>
      <c r="D254" t="s">
        <v>3446</v>
      </c>
      <c r="E254" t="s">
        <v>861</v>
      </c>
      <c r="G254">
        <v>60000</v>
      </c>
      <c r="H254">
        <f t="shared" si="6"/>
        <v>1342456</v>
      </c>
    </row>
    <row r="255" spans="1:8" x14ac:dyDescent="0.3">
      <c r="A255" s="215">
        <v>44708</v>
      </c>
      <c r="B255" s="11" t="s">
        <v>2313</v>
      </c>
      <c r="C255" t="s">
        <v>538</v>
      </c>
      <c r="D255" t="s">
        <v>3447</v>
      </c>
      <c r="E255" t="s">
        <v>483</v>
      </c>
      <c r="G255">
        <v>40000</v>
      </c>
      <c r="H255">
        <f t="shared" si="6"/>
        <v>1302456</v>
      </c>
    </row>
    <row r="256" spans="1:8" x14ac:dyDescent="0.3">
      <c r="A256" s="215">
        <v>44710</v>
      </c>
      <c r="B256" s="11" t="s">
        <v>2314</v>
      </c>
      <c r="C256" t="s">
        <v>56</v>
      </c>
      <c r="D256" t="s">
        <v>3448</v>
      </c>
      <c r="E256" t="s">
        <v>533</v>
      </c>
      <c r="G256">
        <v>8000</v>
      </c>
      <c r="H256">
        <f t="shared" si="6"/>
        <v>1294456</v>
      </c>
    </row>
    <row r="257" spans="1:8" x14ac:dyDescent="0.3">
      <c r="A257" s="215">
        <v>44711</v>
      </c>
      <c r="B257" s="11" t="s">
        <v>2315</v>
      </c>
      <c r="C257" t="s">
        <v>56</v>
      </c>
      <c r="D257" t="s">
        <v>3449</v>
      </c>
      <c r="E257" t="s">
        <v>906</v>
      </c>
      <c r="G257">
        <v>3000</v>
      </c>
      <c r="H257">
        <f t="shared" si="6"/>
        <v>1291456</v>
      </c>
    </row>
    <row r="258" spans="1:8" x14ac:dyDescent="0.3">
      <c r="A258" s="215">
        <v>44711</v>
      </c>
      <c r="B258" s="11" t="s">
        <v>2316</v>
      </c>
      <c r="C258" t="s">
        <v>56</v>
      </c>
      <c r="D258" t="s">
        <v>3411</v>
      </c>
      <c r="E258" t="s">
        <v>466</v>
      </c>
      <c r="G258">
        <v>10900</v>
      </c>
      <c r="H258">
        <f t="shared" si="6"/>
        <v>1280556</v>
      </c>
    </row>
    <row r="259" spans="1:8" x14ac:dyDescent="0.3">
      <c r="A259" s="215">
        <v>44713</v>
      </c>
      <c r="B259" s="11" t="s">
        <v>2317</v>
      </c>
      <c r="C259" t="s">
        <v>56</v>
      </c>
      <c r="D259" t="s">
        <v>3451</v>
      </c>
      <c r="E259" t="s">
        <v>1632</v>
      </c>
      <c r="G259">
        <v>385000</v>
      </c>
      <c r="H259">
        <f t="shared" si="6"/>
        <v>895556</v>
      </c>
    </row>
    <row r="260" spans="1:8" x14ac:dyDescent="0.3">
      <c r="A260" s="215">
        <v>44713</v>
      </c>
      <c r="B260" s="11" t="s">
        <v>2318</v>
      </c>
      <c r="C260" t="s">
        <v>1258</v>
      </c>
      <c r="D260" t="s">
        <v>3452</v>
      </c>
      <c r="E260" t="s">
        <v>517</v>
      </c>
      <c r="G260">
        <v>370000</v>
      </c>
      <c r="H260">
        <f t="shared" si="4"/>
        <v>525556</v>
      </c>
    </row>
    <row r="261" spans="1:8" x14ac:dyDescent="0.3">
      <c r="A261" s="215">
        <v>44713</v>
      </c>
      <c r="B261" s="11" t="s">
        <v>2319</v>
      </c>
      <c r="C261" t="s">
        <v>402</v>
      </c>
      <c r="D261" t="s">
        <v>3453</v>
      </c>
      <c r="E261" t="s">
        <v>481</v>
      </c>
      <c r="G261">
        <v>5000</v>
      </c>
      <c r="H261">
        <f t="shared" ref="H261:H324" si="7">H260-G261+F261</f>
        <v>520556</v>
      </c>
    </row>
    <row r="262" spans="1:8" x14ac:dyDescent="0.3">
      <c r="A262" s="215">
        <v>44713</v>
      </c>
      <c r="B262" s="11" t="s">
        <v>2320</v>
      </c>
      <c r="C262" t="s">
        <v>56</v>
      </c>
      <c r="D262" t="s">
        <v>3454</v>
      </c>
      <c r="E262" t="s">
        <v>481</v>
      </c>
      <c r="G262">
        <v>5000</v>
      </c>
      <c r="H262">
        <f t="shared" si="7"/>
        <v>515556</v>
      </c>
    </row>
    <row r="263" spans="1:8" x14ac:dyDescent="0.3">
      <c r="A263" s="215">
        <v>44714</v>
      </c>
      <c r="B263" s="11" t="s">
        <v>2321</v>
      </c>
      <c r="C263" t="s">
        <v>26</v>
      </c>
      <c r="D263" t="s">
        <v>3455</v>
      </c>
      <c r="E263" t="s">
        <v>3456</v>
      </c>
      <c r="G263">
        <v>150000</v>
      </c>
      <c r="H263">
        <f t="shared" si="7"/>
        <v>365556</v>
      </c>
    </row>
    <row r="264" spans="1:8" x14ac:dyDescent="0.3">
      <c r="A264" s="215">
        <v>44718</v>
      </c>
      <c r="B264" s="11" t="s">
        <v>2322</v>
      </c>
      <c r="C264" t="s">
        <v>26</v>
      </c>
      <c r="D264" t="s">
        <v>3411</v>
      </c>
      <c r="E264" t="s">
        <v>466</v>
      </c>
      <c r="G264">
        <v>9900</v>
      </c>
      <c r="H264">
        <f t="shared" si="7"/>
        <v>355656</v>
      </c>
    </row>
    <row r="265" spans="1:8" x14ac:dyDescent="0.3">
      <c r="A265" s="215">
        <v>44718</v>
      </c>
      <c r="B265" s="11" t="s">
        <v>2323</v>
      </c>
      <c r="C265" t="s">
        <v>26</v>
      </c>
      <c r="D265" t="s">
        <v>3457</v>
      </c>
      <c r="E265" t="s">
        <v>591</v>
      </c>
      <c r="G265">
        <v>6000</v>
      </c>
      <c r="H265">
        <f t="shared" si="7"/>
        <v>349656</v>
      </c>
    </row>
    <row r="266" spans="1:8" x14ac:dyDescent="0.3">
      <c r="A266" s="215">
        <v>44718</v>
      </c>
      <c r="B266" s="11" t="s">
        <v>2324</v>
      </c>
      <c r="C266" t="s">
        <v>26</v>
      </c>
      <c r="D266" t="s">
        <v>3458</v>
      </c>
      <c r="E266" t="s">
        <v>475</v>
      </c>
      <c r="G266">
        <v>42000</v>
      </c>
      <c r="H266">
        <f t="shared" si="7"/>
        <v>307656</v>
      </c>
    </row>
    <row r="267" spans="1:8" x14ac:dyDescent="0.3">
      <c r="A267" s="215">
        <v>44719</v>
      </c>
      <c r="B267" s="11" t="s">
        <v>2325</v>
      </c>
      <c r="C267" t="s">
        <v>402</v>
      </c>
      <c r="D267" t="s">
        <v>3459</v>
      </c>
      <c r="E267" t="s">
        <v>611</v>
      </c>
      <c r="G267">
        <v>20000</v>
      </c>
      <c r="H267">
        <f t="shared" si="7"/>
        <v>287656</v>
      </c>
    </row>
    <row r="268" spans="1:8" x14ac:dyDescent="0.3">
      <c r="A268" s="215">
        <v>44721</v>
      </c>
      <c r="B268" s="11"/>
      <c r="C268" t="s">
        <v>3400</v>
      </c>
      <c r="D268" t="s">
        <v>3462</v>
      </c>
      <c r="F268">
        <v>3500000</v>
      </c>
      <c r="H268">
        <f t="shared" si="7"/>
        <v>3787656</v>
      </c>
    </row>
    <row r="269" spans="1:8" x14ac:dyDescent="0.3">
      <c r="A269" s="215">
        <v>44721</v>
      </c>
      <c r="B269" s="11" t="s">
        <v>2326</v>
      </c>
      <c r="C269" t="s">
        <v>538</v>
      </c>
      <c r="D269" t="s">
        <v>3461</v>
      </c>
      <c r="E269" t="s">
        <v>483</v>
      </c>
      <c r="G269">
        <v>1026000</v>
      </c>
      <c r="H269">
        <f t="shared" si="7"/>
        <v>2761656</v>
      </c>
    </row>
    <row r="270" spans="1:8" x14ac:dyDescent="0.3">
      <c r="A270" s="215">
        <v>44721</v>
      </c>
      <c r="B270" s="11" t="s">
        <v>2327</v>
      </c>
      <c r="C270" t="s">
        <v>26</v>
      </c>
      <c r="D270" t="s">
        <v>3463</v>
      </c>
      <c r="E270" t="s">
        <v>475</v>
      </c>
      <c r="G270">
        <v>40000</v>
      </c>
      <c r="H270">
        <f t="shared" si="7"/>
        <v>2721656</v>
      </c>
    </row>
    <row r="271" spans="1:8" x14ac:dyDescent="0.3">
      <c r="A271" s="215">
        <v>44721</v>
      </c>
      <c r="B271" s="11" t="s">
        <v>2328</v>
      </c>
      <c r="C271" t="s">
        <v>26</v>
      </c>
      <c r="D271" t="s">
        <v>3409</v>
      </c>
      <c r="E271" t="s">
        <v>466</v>
      </c>
      <c r="G271">
        <v>17500</v>
      </c>
      <c r="H271">
        <f t="shared" si="7"/>
        <v>2704156</v>
      </c>
    </row>
    <row r="272" spans="1:8" x14ac:dyDescent="0.3">
      <c r="A272" s="215">
        <v>44721</v>
      </c>
      <c r="B272" s="11" t="s">
        <v>2329</v>
      </c>
      <c r="C272" t="s">
        <v>386</v>
      </c>
      <c r="D272" t="s">
        <v>3464</v>
      </c>
      <c r="E272" t="s">
        <v>3435</v>
      </c>
      <c r="G272">
        <v>5000</v>
      </c>
      <c r="H272">
        <f t="shared" si="7"/>
        <v>2699156</v>
      </c>
    </row>
    <row r="273" spans="1:8" x14ac:dyDescent="0.3">
      <c r="A273" s="215">
        <v>44722</v>
      </c>
      <c r="B273" s="11" t="s">
        <v>2330</v>
      </c>
      <c r="C273" t="s">
        <v>1378</v>
      </c>
      <c r="D273" t="s">
        <v>3465</v>
      </c>
      <c r="E273" t="s">
        <v>529</v>
      </c>
      <c r="G273">
        <v>5030</v>
      </c>
      <c r="H273">
        <f t="shared" si="7"/>
        <v>2694126</v>
      </c>
    </row>
    <row r="274" spans="1:8" x14ac:dyDescent="0.3">
      <c r="A274" s="215">
        <v>44722</v>
      </c>
      <c r="B274" s="11" t="s">
        <v>2331</v>
      </c>
      <c r="C274" t="s">
        <v>29</v>
      </c>
      <c r="D274" t="s">
        <v>3466</v>
      </c>
      <c r="E274" t="s">
        <v>524</v>
      </c>
      <c r="G274">
        <v>50000</v>
      </c>
      <c r="H274">
        <f t="shared" si="7"/>
        <v>2644126</v>
      </c>
    </row>
    <row r="275" spans="1:8" x14ac:dyDescent="0.3">
      <c r="A275" s="215">
        <v>44725</v>
      </c>
      <c r="B275" s="11" t="s">
        <v>2332</v>
      </c>
      <c r="C275" t="s">
        <v>26</v>
      </c>
      <c r="D275" t="s">
        <v>3467</v>
      </c>
      <c r="E275" t="s">
        <v>483</v>
      </c>
      <c r="G275">
        <v>50000</v>
      </c>
      <c r="H275">
        <f t="shared" si="7"/>
        <v>2594126</v>
      </c>
    </row>
    <row r="276" spans="1:8" x14ac:dyDescent="0.3">
      <c r="A276" s="215">
        <v>44725</v>
      </c>
      <c r="B276" s="11" t="s">
        <v>2333</v>
      </c>
      <c r="C276" t="s">
        <v>56</v>
      </c>
      <c r="D276" t="s">
        <v>3468</v>
      </c>
      <c r="E276" t="s">
        <v>897</v>
      </c>
      <c r="G276">
        <v>10000</v>
      </c>
      <c r="H276">
        <f t="shared" si="7"/>
        <v>2584126</v>
      </c>
    </row>
    <row r="277" spans="1:8" x14ac:dyDescent="0.3">
      <c r="A277" s="215">
        <v>44726</v>
      </c>
      <c r="B277" s="11" t="s">
        <v>2334</v>
      </c>
      <c r="C277" t="s">
        <v>26</v>
      </c>
      <c r="D277" t="s">
        <v>3469</v>
      </c>
      <c r="E277" t="s">
        <v>611</v>
      </c>
      <c r="G277">
        <v>157700</v>
      </c>
      <c r="H277">
        <f t="shared" si="7"/>
        <v>2426426</v>
      </c>
    </row>
    <row r="278" spans="1:8" x14ac:dyDescent="0.3">
      <c r="A278" s="215">
        <v>44726</v>
      </c>
      <c r="B278" s="11" t="s">
        <v>2335</v>
      </c>
      <c r="C278" t="s">
        <v>3400</v>
      </c>
      <c r="D278" t="s">
        <v>3470</v>
      </c>
      <c r="E278" t="s">
        <v>466</v>
      </c>
      <c r="G278">
        <v>93500</v>
      </c>
      <c r="H278">
        <f t="shared" si="7"/>
        <v>2332926</v>
      </c>
    </row>
    <row r="279" spans="1:8" x14ac:dyDescent="0.3">
      <c r="A279" s="215">
        <v>44727</v>
      </c>
      <c r="B279" s="11" t="s">
        <v>2336</v>
      </c>
      <c r="C279" t="s">
        <v>1258</v>
      </c>
      <c r="D279" t="s">
        <v>3471</v>
      </c>
      <c r="E279" t="s">
        <v>897</v>
      </c>
      <c r="G279">
        <v>10000</v>
      </c>
      <c r="H279">
        <f t="shared" si="7"/>
        <v>2322926</v>
      </c>
    </row>
    <row r="280" spans="1:8" x14ac:dyDescent="0.3">
      <c r="A280" s="215">
        <v>44728</v>
      </c>
      <c r="B280" s="11" t="s">
        <v>2337</v>
      </c>
      <c r="C280" t="s">
        <v>26</v>
      </c>
      <c r="D280" t="s">
        <v>3472</v>
      </c>
      <c r="E280" t="s">
        <v>897</v>
      </c>
      <c r="G280">
        <v>10000</v>
      </c>
      <c r="H280">
        <f t="shared" si="7"/>
        <v>2312926</v>
      </c>
    </row>
    <row r="281" spans="1:8" x14ac:dyDescent="0.3">
      <c r="A281" s="215">
        <v>44729</v>
      </c>
      <c r="B281" s="11" t="s">
        <v>2338</v>
      </c>
      <c r="C281" s="6" t="s">
        <v>3473</v>
      </c>
      <c r="D281" t="s">
        <v>3474</v>
      </c>
      <c r="E281" t="s">
        <v>524</v>
      </c>
      <c r="G281">
        <v>5000</v>
      </c>
      <c r="H281">
        <f t="shared" si="7"/>
        <v>2307926</v>
      </c>
    </row>
    <row r="282" spans="1:8" x14ac:dyDescent="0.3">
      <c r="A282" s="215">
        <v>44729</v>
      </c>
      <c r="B282" s="11" t="s">
        <v>2339</v>
      </c>
      <c r="C282" s="6" t="s">
        <v>3475</v>
      </c>
      <c r="D282" t="s">
        <v>3476</v>
      </c>
      <c r="E282" t="s">
        <v>897</v>
      </c>
      <c r="G282">
        <v>5000</v>
      </c>
      <c r="H282">
        <f t="shared" si="7"/>
        <v>2302926</v>
      </c>
    </row>
    <row r="283" spans="1:8" x14ac:dyDescent="0.3">
      <c r="A283" s="215">
        <v>44729</v>
      </c>
      <c r="B283" s="11" t="s">
        <v>2340</v>
      </c>
      <c r="C283" t="s">
        <v>26</v>
      </c>
      <c r="D283" t="s">
        <v>3477</v>
      </c>
      <c r="E283" t="s">
        <v>611</v>
      </c>
      <c r="G283">
        <v>70000</v>
      </c>
      <c r="H283">
        <f t="shared" si="7"/>
        <v>2232926</v>
      </c>
    </row>
    <row r="284" spans="1:8" x14ac:dyDescent="0.3">
      <c r="A284" s="215">
        <v>44729</v>
      </c>
      <c r="B284" s="11" t="s">
        <v>2341</v>
      </c>
      <c r="C284" t="s">
        <v>26</v>
      </c>
      <c r="D284" t="s">
        <v>3478</v>
      </c>
      <c r="E284" t="s">
        <v>883</v>
      </c>
      <c r="G284">
        <v>15000</v>
      </c>
      <c r="H284">
        <f t="shared" si="7"/>
        <v>2217926</v>
      </c>
    </row>
    <row r="285" spans="1:8" x14ac:dyDescent="0.3">
      <c r="A285" s="215">
        <v>44732</v>
      </c>
      <c r="B285" s="11" t="s">
        <v>2342</v>
      </c>
      <c r="C285" t="s">
        <v>402</v>
      </c>
      <c r="D285" t="s">
        <v>3479</v>
      </c>
      <c r="E285" t="s">
        <v>481</v>
      </c>
      <c r="G285">
        <v>65400</v>
      </c>
      <c r="H285">
        <f t="shared" si="7"/>
        <v>2152526</v>
      </c>
    </row>
    <row r="286" spans="1:8" x14ac:dyDescent="0.3">
      <c r="A286" s="215">
        <v>44734</v>
      </c>
      <c r="B286" s="11" t="s">
        <v>2343</v>
      </c>
      <c r="C286" t="s">
        <v>66</v>
      </c>
      <c r="D286" t="s">
        <v>3480</v>
      </c>
      <c r="E286" t="s">
        <v>854</v>
      </c>
      <c r="G286">
        <v>50000</v>
      </c>
      <c r="H286">
        <f t="shared" si="7"/>
        <v>2102526</v>
      </c>
    </row>
    <row r="287" spans="1:8" x14ac:dyDescent="0.3">
      <c r="A287" s="215">
        <v>44734</v>
      </c>
      <c r="B287" s="11" t="s">
        <v>2344</v>
      </c>
      <c r="C287" t="s">
        <v>1378</v>
      </c>
      <c r="D287" t="s">
        <v>3481</v>
      </c>
      <c r="E287" t="s">
        <v>529</v>
      </c>
      <c r="G287">
        <v>50000</v>
      </c>
      <c r="H287">
        <f t="shared" si="7"/>
        <v>2052526</v>
      </c>
    </row>
    <row r="288" spans="1:8" x14ac:dyDescent="0.3">
      <c r="A288" s="215">
        <v>44734</v>
      </c>
      <c r="B288" s="11" t="s">
        <v>2345</v>
      </c>
      <c r="C288" t="s">
        <v>26</v>
      </c>
      <c r="D288" t="s">
        <v>3482</v>
      </c>
      <c r="E288" t="s">
        <v>529</v>
      </c>
      <c r="G288">
        <v>12000</v>
      </c>
      <c r="H288">
        <f t="shared" si="7"/>
        <v>2040526</v>
      </c>
    </row>
    <row r="289" spans="1:8" x14ac:dyDescent="0.3">
      <c r="A289" s="215">
        <v>44734</v>
      </c>
      <c r="B289" s="11" t="s">
        <v>2346</v>
      </c>
      <c r="C289" t="s">
        <v>26</v>
      </c>
      <c r="D289" t="s">
        <v>3483</v>
      </c>
      <c r="E289" t="s">
        <v>475</v>
      </c>
      <c r="G289">
        <v>5500</v>
      </c>
      <c r="H289">
        <f t="shared" si="7"/>
        <v>2035026</v>
      </c>
    </row>
    <row r="290" spans="1:8" x14ac:dyDescent="0.3">
      <c r="A290" s="215">
        <v>44735</v>
      </c>
      <c r="B290" s="11" t="s">
        <v>2347</v>
      </c>
      <c r="C290" t="s">
        <v>3366</v>
      </c>
      <c r="D290" t="s">
        <v>3484</v>
      </c>
      <c r="E290" t="s">
        <v>591</v>
      </c>
      <c r="G290">
        <v>26000</v>
      </c>
      <c r="H290">
        <f t="shared" si="7"/>
        <v>2009026</v>
      </c>
    </row>
    <row r="291" spans="1:8" x14ac:dyDescent="0.3">
      <c r="A291" s="215">
        <v>44736</v>
      </c>
      <c r="B291" s="11" t="s">
        <v>2348</v>
      </c>
      <c r="C291" s="6" t="s">
        <v>3485</v>
      </c>
      <c r="D291" t="s">
        <v>3486</v>
      </c>
      <c r="E291" t="s">
        <v>897</v>
      </c>
      <c r="G291">
        <v>5000</v>
      </c>
      <c r="H291">
        <f t="shared" si="7"/>
        <v>2004026</v>
      </c>
    </row>
    <row r="292" spans="1:8" x14ac:dyDescent="0.3">
      <c r="A292" s="215">
        <v>44736</v>
      </c>
      <c r="B292" s="11" t="s">
        <v>2349</v>
      </c>
      <c r="C292" t="s">
        <v>26</v>
      </c>
      <c r="D292" t="s">
        <v>3487</v>
      </c>
      <c r="E292" t="s">
        <v>547</v>
      </c>
      <c r="G292">
        <v>6000</v>
      </c>
      <c r="H292">
        <f t="shared" si="7"/>
        <v>1998026</v>
      </c>
    </row>
    <row r="293" spans="1:8" x14ac:dyDescent="0.3">
      <c r="A293" s="215">
        <v>44739</v>
      </c>
      <c r="B293" s="11" t="s">
        <v>2350</v>
      </c>
      <c r="C293" t="s">
        <v>26</v>
      </c>
      <c r="D293" t="s">
        <v>3488</v>
      </c>
      <c r="E293" t="s">
        <v>876</v>
      </c>
      <c r="G293">
        <v>61594</v>
      </c>
      <c r="H293">
        <f t="shared" si="7"/>
        <v>1936432</v>
      </c>
    </row>
    <row r="294" spans="1:8" x14ac:dyDescent="0.3">
      <c r="A294" s="215">
        <v>44739</v>
      </c>
      <c r="B294" s="11" t="s">
        <v>2351</v>
      </c>
      <c r="C294" t="s">
        <v>26</v>
      </c>
      <c r="D294" t="s">
        <v>3409</v>
      </c>
      <c r="E294" t="s">
        <v>466</v>
      </c>
      <c r="G294">
        <v>20000</v>
      </c>
      <c r="H294">
        <f t="shared" si="7"/>
        <v>1916432</v>
      </c>
    </row>
    <row r="295" spans="1:8" x14ac:dyDescent="0.3">
      <c r="A295" s="215">
        <v>44739</v>
      </c>
      <c r="B295" s="11" t="s">
        <v>2352</v>
      </c>
      <c r="C295" t="s">
        <v>26</v>
      </c>
      <c r="D295" t="s">
        <v>3489</v>
      </c>
      <c r="E295" t="s">
        <v>466</v>
      </c>
      <c r="G295">
        <v>9900</v>
      </c>
      <c r="H295">
        <f t="shared" si="7"/>
        <v>1906532</v>
      </c>
    </row>
    <row r="296" spans="1:8" x14ac:dyDescent="0.3">
      <c r="A296" s="215">
        <v>44739</v>
      </c>
      <c r="B296" s="11" t="s">
        <v>2353</v>
      </c>
      <c r="C296" t="s">
        <v>29</v>
      </c>
      <c r="D296" t="s">
        <v>3490</v>
      </c>
      <c r="E296" t="s">
        <v>897</v>
      </c>
      <c r="G296">
        <v>15000</v>
      </c>
      <c r="H296">
        <f t="shared" si="7"/>
        <v>1891532</v>
      </c>
    </row>
    <row r="297" spans="1:8" x14ac:dyDescent="0.3">
      <c r="A297" s="215">
        <v>44739</v>
      </c>
      <c r="B297" s="11" t="s">
        <v>2354</v>
      </c>
      <c r="C297" t="s">
        <v>66</v>
      </c>
      <c r="D297" t="s">
        <v>3491</v>
      </c>
      <c r="E297" t="s">
        <v>897</v>
      </c>
      <c r="G297">
        <v>10000</v>
      </c>
      <c r="H297">
        <f t="shared" si="7"/>
        <v>1881532</v>
      </c>
    </row>
    <row r="298" spans="1:8" x14ac:dyDescent="0.3">
      <c r="A298" s="215">
        <v>44741</v>
      </c>
      <c r="B298" s="11" t="s">
        <v>2355</v>
      </c>
      <c r="C298" t="s">
        <v>26</v>
      </c>
      <c r="D298" t="s">
        <v>3492</v>
      </c>
      <c r="E298" t="s">
        <v>466</v>
      </c>
      <c r="G298">
        <v>3000</v>
      </c>
      <c r="H298">
        <f t="shared" si="7"/>
        <v>1878532</v>
      </c>
    </row>
    <row r="299" spans="1:8" x14ac:dyDescent="0.3">
      <c r="A299" s="215">
        <v>44742</v>
      </c>
      <c r="B299" s="11" t="s">
        <v>2356</v>
      </c>
      <c r="C299" t="s">
        <v>56</v>
      </c>
      <c r="D299" t="s">
        <v>3493</v>
      </c>
      <c r="E299" t="s">
        <v>466</v>
      </c>
      <c r="G299">
        <v>26000</v>
      </c>
      <c r="H299">
        <f t="shared" si="7"/>
        <v>1852532</v>
      </c>
    </row>
    <row r="300" spans="1:8" x14ac:dyDescent="0.3">
      <c r="A300" s="215">
        <v>44742</v>
      </c>
      <c r="B300" s="11" t="s">
        <v>2357</v>
      </c>
      <c r="C300" t="s">
        <v>402</v>
      </c>
      <c r="D300" t="s">
        <v>3494</v>
      </c>
      <c r="E300" t="s">
        <v>481</v>
      </c>
      <c r="G300">
        <v>8000</v>
      </c>
      <c r="H300">
        <f t="shared" si="7"/>
        <v>1844532</v>
      </c>
    </row>
    <row r="301" spans="1:8" x14ac:dyDescent="0.3">
      <c r="A301" s="215">
        <v>44742</v>
      </c>
      <c r="B301" s="11" t="s">
        <v>2358</v>
      </c>
      <c r="C301" t="s">
        <v>3366</v>
      </c>
      <c r="D301" t="s">
        <v>3495</v>
      </c>
      <c r="E301" t="s">
        <v>591</v>
      </c>
      <c r="G301">
        <v>26000</v>
      </c>
      <c r="H301">
        <f t="shared" si="7"/>
        <v>1818532</v>
      </c>
    </row>
    <row r="302" spans="1:8" x14ac:dyDescent="0.3">
      <c r="A302" s="215">
        <v>44742</v>
      </c>
      <c r="B302" s="11" t="s">
        <v>2359</v>
      </c>
      <c r="C302" t="s">
        <v>26</v>
      </c>
      <c r="D302" t="s">
        <v>3496</v>
      </c>
      <c r="E302" t="s">
        <v>897</v>
      </c>
      <c r="G302">
        <v>5000</v>
      </c>
      <c r="H302">
        <f t="shared" si="7"/>
        <v>1813532</v>
      </c>
    </row>
    <row r="303" spans="1:8" x14ac:dyDescent="0.3">
      <c r="A303" s="215">
        <v>44742</v>
      </c>
      <c r="B303" s="11" t="s">
        <v>2360</v>
      </c>
      <c r="C303" t="s">
        <v>386</v>
      </c>
      <c r="D303" t="s">
        <v>3497</v>
      </c>
      <c r="E303" t="s">
        <v>475</v>
      </c>
      <c r="G303">
        <v>24000</v>
      </c>
      <c r="H303">
        <f t="shared" si="7"/>
        <v>1789532</v>
      </c>
    </row>
    <row r="304" spans="1:8" x14ac:dyDescent="0.3">
      <c r="A304" s="215">
        <v>44747</v>
      </c>
      <c r="B304" s="11" t="s">
        <v>2361</v>
      </c>
      <c r="C304" t="s">
        <v>66</v>
      </c>
      <c r="D304" t="s">
        <v>3509</v>
      </c>
      <c r="E304" t="s">
        <v>897</v>
      </c>
      <c r="G304">
        <v>15000</v>
      </c>
      <c r="H304">
        <f t="shared" si="7"/>
        <v>1774532</v>
      </c>
    </row>
    <row r="305" spans="1:8" x14ac:dyDescent="0.3">
      <c r="A305" s="215">
        <v>44747</v>
      </c>
      <c r="B305" s="11" t="s">
        <v>2362</v>
      </c>
      <c r="C305" t="s">
        <v>3336</v>
      </c>
      <c r="D305" t="s">
        <v>3510</v>
      </c>
      <c r="E305" t="s">
        <v>547</v>
      </c>
      <c r="G305">
        <v>20000</v>
      </c>
      <c r="H305">
        <f t="shared" si="7"/>
        <v>1754532</v>
      </c>
    </row>
    <row r="306" spans="1:8" x14ac:dyDescent="0.3">
      <c r="A306" s="215">
        <v>44747</v>
      </c>
      <c r="B306" s="11" t="s">
        <v>2363</v>
      </c>
      <c r="C306" t="s">
        <v>56</v>
      </c>
      <c r="D306" t="s">
        <v>3511</v>
      </c>
      <c r="E306" t="s">
        <v>481</v>
      </c>
      <c r="G306">
        <v>5000</v>
      </c>
      <c r="H306">
        <f t="shared" si="7"/>
        <v>1749532</v>
      </c>
    </row>
    <row r="307" spans="1:8" x14ac:dyDescent="0.3">
      <c r="A307" s="215">
        <v>44747</v>
      </c>
      <c r="B307" s="11" t="s">
        <v>2364</v>
      </c>
      <c r="C307" t="s">
        <v>1258</v>
      </c>
      <c r="D307" t="s">
        <v>3512</v>
      </c>
      <c r="E307" t="s">
        <v>517</v>
      </c>
      <c r="G307">
        <v>250000</v>
      </c>
      <c r="H307">
        <f t="shared" si="7"/>
        <v>1499532</v>
      </c>
    </row>
    <row r="308" spans="1:8" x14ac:dyDescent="0.3">
      <c r="A308" s="215">
        <v>44747</v>
      </c>
      <c r="B308" s="11" t="s">
        <v>2365</v>
      </c>
      <c r="C308" t="s">
        <v>26</v>
      </c>
      <c r="D308" t="s">
        <v>3513</v>
      </c>
      <c r="E308" t="s">
        <v>466</v>
      </c>
      <c r="G308">
        <v>9900</v>
      </c>
      <c r="H308">
        <f t="shared" si="7"/>
        <v>1489632</v>
      </c>
    </row>
    <row r="309" spans="1:8" x14ac:dyDescent="0.3">
      <c r="A309" s="215">
        <v>44748</v>
      </c>
      <c r="B309" s="11" t="s">
        <v>2366</v>
      </c>
      <c r="C309" t="s">
        <v>66</v>
      </c>
      <c r="D309" t="s">
        <v>3514</v>
      </c>
      <c r="E309" t="s">
        <v>466</v>
      </c>
      <c r="G309">
        <v>129500</v>
      </c>
      <c r="H309">
        <f t="shared" si="7"/>
        <v>1360132</v>
      </c>
    </row>
    <row r="310" spans="1:8" x14ac:dyDescent="0.3">
      <c r="A310" s="215">
        <v>44748</v>
      </c>
      <c r="B310" s="11" t="s">
        <v>2367</v>
      </c>
      <c r="C310" t="s">
        <v>26</v>
      </c>
      <c r="D310" t="s">
        <v>3515</v>
      </c>
      <c r="E310" t="s">
        <v>611</v>
      </c>
      <c r="G310">
        <v>15000</v>
      </c>
      <c r="H310">
        <f t="shared" si="7"/>
        <v>1345132</v>
      </c>
    </row>
    <row r="311" spans="1:8" x14ac:dyDescent="0.3">
      <c r="A311" s="215">
        <v>44748</v>
      </c>
      <c r="B311" s="11" t="s">
        <v>2368</v>
      </c>
      <c r="C311" t="s">
        <v>26</v>
      </c>
      <c r="D311" t="s">
        <v>3516</v>
      </c>
      <c r="E311" t="s">
        <v>611</v>
      </c>
      <c r="G311">
        <v>7000</v>
      </c>
      <c r="H311">
        <f t="shared" si="7"/>
        <v>1338132</v>
      </c>
    </row>
    <row r="312" spans="1:8" x14ac:dyDescent="0.3">
      <c r="A312" s="215">
        <v>44748</v>
      </c>
      <c r="B312" s="11" t="s">
        <v>2369</v>
      </c>
      <c r="C312" t="s">
        <v>26</v>
      </c>
      <c r="D312" t="s">
        <v>3517</v>
      </c>
      <c r="E312" t="s">
        <v>475</v>
      </c>
      <c r="G312">
        <v>18000</v>
      </c>
      <c r="H312">
        <f t="shared" si="7"/>
        <v>1320132</v>
      </c>
    </row>
    <row r="313" spans="1:8" x14ac:dyDescent="0.3">
      <c r="A313" s="215">
        <v>44748</v>
      </c>
      <c r="B313" s="11" t="s">
        <v>2370</v>
      </c>
      <c r="C313" t="s">
        <v>26</v>
      </c>
      <c r="D313" t="s">
        <v>3518</v>
      </c>
      <c r="E313" t="s">
        <v>533</v>
      </c>
      <c r="G313">
        <v>28000</v>
      </c>
      <c r="H313">
        <f t="shared" si="7"/>
        <v>1292132</v>
      </c>
    </row>
    <row r="314" spans="1:8" x14ac:dyDescent="0.3">
      <c r="A314" s="215">
        <v>44749</v>
      </c>
      <c r="B314" s="11" t="s">
        <v>2371</v>
      </c>
      <c r="C314" t="s">
        <v>66</v>
      </c>
      <c r="D314" t="s">
        <v>3519</v>
      </c>
      <c r="E314" t="s">
        <v>897</v>
      </c>
      <c r="G314">
        <v>5000</v>
      </c>
      <c r="H314">
        <f t="shared" si="7"/>
        <v>1287132</v>
      </c>
    </row>
    <row r="315" spans="1:8" x14ac:dyDescent="0.3">
      <c r="A315" s="215">
        <v>44749</v>
      </c>
      <c r="B315" s="11" t="s">
        <v>2372</v>
      </c>
      <c r="C315" t="s">
        <v>3336</v>
      </c>
      <c r="D315" t="s">
        <v>3520</v>
      </c>
      <c r="E315" t="s">
        <v>897</v>
      </c>
      <c r="G315">
        <v>10000</v>
      </c>
      <c r="H315">
        <f t="shared" si="7"/>
        <v>1277132</v>
      </c>
    </row>
    <row r="316" spans="1:8" x14ac:dyDescent="0.3">
      <c r="A316" s="215">
        <v>44754</v>
      </c>
      <c r="B316" s="11" t="s">
        <v>2373</v>
      </c>
      <c r="C316" t="s">
        <v>386</v>
      </c>
      <c r="D316" t="s">
        <v>3521</v>
      </c>
      <c r="E316" t="s">
        <v>3435</v>
      </c>
      <c r="G316">
        <v>35000</v>
      </c>
      <c r="H316">
        <f t="shared" si="7"/>
        <v>1242132</v>
      </c>
    </row>
    <row r="317" spans="1:8" x14ac:dyDescent="0.3">
      <c r="A317" s="215">
        <v>44754</v>
      </c>
      <c r="B317" s="11" t="s">
        <v>2374</v>
      </c>
      <c r="C317" t="s">
        <v>66</v>
      </c>
      <c r="D317" t="s">
        <v>3522</v>
      </c>
      <c r="E317" t="s">
        <v>897</v>
      </c>
      <c r="G317">
        <v>20000</v>
      </c>
      <c r="H317">
        <f t="shared" si="7"/>
        <v>1222132</v>
      </c>
    </row>
    <row r="318" spans="1:8" x14ac:dyDescent="0.3">
      <c r="A318" s="215">
        <v>44754</v>
      </c>
      <c r="B318" s="11" t="s">
        <v>2375</v>
      </c>
      <c r="C318" t="s">
        <v>386</v>
      </c>
      <c r="D318" t="s">
        <v>3523</v>
      </c>
      <c r="E318" t="s">
        <v>466</v>
      </c>
      <c r="G318">
        <v>27400</v>
      </c>
      <c r="H318">
        <f t="shared" si="7"/>
        <v>1194732</v>
      </c>
    </row>
    <row r="319" spans="1:8" x14ac:dyDescent="0.3">
      <c r="A319" s="215">
        <v>44755</v>
      </c>
      <c r="B319" s="11" t="s">
        <v>2376</v>
      </c>
      <c r="C319" t="s">
        <v>386</v>
      </c>
      <c r="D319" t="s">
        <v>3524</v>
      </c>
      <c r="E319" t="s">
        <v>481</v>
      </c>
      <c r="G319">
        <v>163400</v>
      </c>
      <c r="H319">
        <f t="shared" si="7"/>
        <v>1031332</v>
      </c>
    </row>
    <row r="320" spans="1:8" x14ac:dyDescent="0.3">
      <c r="A320" s="215">
        <v>44756</v>
      </c>
      <c r="B320" s="11" t="s">
        <v>2377</v>
      </c>
      <c r="C320" t="s">
        <v>402</v>
      </c>
      <c r="D320" t="s">
        <v>3516</v>
      </c>
      <c r="E320" t="s">
        <v>611</v>
      </c>
      <c r="G320">
        <v>21240</v>
      </c>
      <c r="H320">
        <f t="shared" si="7"/>
        <v>1010092</v>
      </c>
    </row>
    <row r="321" spans="1:8" x14ac:dyDescent="0.3">
      <c r="A321" s="215">
        <v>44757</v>
      </c>
      <c r="B321" s="11" t="s">
        <v>2378</v>
      </c>
      <c r="C321" s="6" t="s">
        <v>3525</v>
      </c>
      <c r="D321" t="s">
        <v>3526</v>
      </c>
      <c r="E321" t="s">
        <v>481</v>
      </c>
      <c r="G321">
        <v>10000</v>
      </c>
      <c r="H321">
        <f t="shared" si="7"/>
        <v>1000092</v>
      </c>
    </row>
    <row r="322" spans="1:8" x14ac:dyDescent="0.3">
      <c r="A322" s="215">
        <v>44757</v>
      </c>
      <c r="B322" s="11" t="s">
        <v>2379</v>
      </c>
      <c r="C322" t="s">
        <v>26</v>
      </c>
      <c r="D322" t="s">
        <v>1558</v>
      </c>
      <c r="E322" t="s">
        <v>883</v>
      </c>
      <c r="G322">
        <v>60000</v>
      </c>
      <c r="H322">
        <f t="shared" si="7"/>
        <v>940092</v>
      </c>
    </row>
    <row r="323" spans="1:8" x14ac:dyDescent="0.3">
      <c r="A323" s="215">
        <v>44760</v>
      </c>
      <c r="B323" s="11" t="s">
        <v>2380</v>
      </c>
      <c r="C323" t="s">
        <v>386</v>
      </c>
      <c r="D323" t="s">
        <v>3527</v>
      </c>
      <c r="E323" t="s">
        <v>3435</v>
      </c>
      <c r="G323">
        <v>130980</v>
      </c>
      <c r="H323">
        <f t="shared" si="7"/>
        <v>809112</v>
      </c>
    </row>
    <row r="324" spans="1:8" x14ac:dyDescent="0.3">
      <c r="A324" s="215">
        <v>44760</v>
      </c>
      <c r="B324" s="11" t="s">
        <v>2381</v>
      </c>
      <c r="C324" t="s">
        <v>29</v>
      </c>
      <c r="D324" t="s">
        <v>3528</v>
      </c>
      <c r="E324" t="s">
        <v>481</v>
      </c>
      <c r="G324">
        <v>10000</v>
      </c>
      <c r="H324">
        <f t="shared" si="7"/>
        <v>799112</v>
      </c>
    </row>
    <row r="325" spans="1:8" x14ac:dyDescent="0.3">
      <c r="A325" s="215">
        <v>44761</v>
      </c>
      <c r="B325" s="11" t="s">
        <v>2382</v>
      </c>
      <c r="C325" t="s">
        <v>402</v>
      </c>
      <c r="D325" t="s">
        <v>3529</v>
      </c>
      <c r="E325" t="s">
        <v>481</v>
      </c>
      <c r="G325">
        <v>23000</v>
      </c>
      <c r="H325">
        <f t="shared" ref="H325:H390" si="8">H324-G325+F325</f>
        <v>776112</v>
      </c>
    </row>
    <row r="326" spans="1:8" x14ac:dyDescent="0.3">
      <c r="A326" s="215">
        <v>44761</v>
      </c>
      <c r="B326" s="11" t="s">
        <v>2383</v>
      </c>
      <c r="C326" t="s">
        <v>26</v>
      </c>
      <c r="D326" t="s">
        <v>3530</v>
      </c>
      <c r="E326" t="s">
        <v>475</v>
      </c>
      <c r="G326">
        <v>10000</v>
      </c>
      <c r="H326">
        <f t="shared" si="8"/>
        <v>766112</v>
      </c>
    </row>
    <row r="327" spans="1:8" x14ac:dyDescent="0.3">
      <c r="A327" s="215">
        <v>44762</v>
      </c>
      <c r="B327" s="11" t="s">
        <v>2384</v>
      </c>
      <c r="C327" t="s">
        <v>26</v>
      </c>
      <c r="D327" t="s">
        <v>3531</v>
      </c>
      <c r="E327" t="s">
        <v>475</v>
      </c>
      <c r="G327">
        <v>60000</v>
      </c>
      <c r="H327">
        <f t="shared" si="8"/>
        <v>706112</v>
      </c>
    </row>
    <row r="328" spans="1:8" x14ac:dyDescent="0.3">
      <c r="A328" s="215">
        <v>44762</v>
      </c>
      <c r="B328" s="11" t="s">
        <v>2385</v>
      </c>
      <c r="C328" t="s">
        <v>26</v>
      </c>
      <c r="D328" t="s">
        <v>3532</v>
      </c>
      <c r="E328" t="s">
        <v>477</v>
      </c>
      <c r="G328">
        <v>30000</v>
      </c>
      <c r="H328">
        <f t="shared" si="8"/>
        <v>676112</v>
      </c>
    </row>
    <row r="329" spans="1:8" x14ac:dyDescent="0.3">
      <c r="A329" s="215">
        <v>44763</v>
      </c>
      <c r="B329" s="11" t="s">
        <v>2386</v>
      </c>
      <c r="C329" t="s">
        <v>386</v>
      </c>
      <c r="D329" t="s">
        <v>3533</v>
      </c>
      <c r="E329" t="s">
        <v>876</v>
      </c>
      <c r="G329">
        <v>63720</v>
      </c>
      <c r="H329">
        <f t="shared" si="8"/>
        <v>612392</v>
      </c>
    </row>
    <row r="330" spans="1:8" x14ac:dyDescent="0.3">
      <c r="A330" s="215">
        <v>44763</v>
      </c>
      <c r="B330" s="11" t="s">
        <v>2387</v>
      </c>
      <c r="C330" t="s">
        <v>66</v>
      </c>
      <c r="D330" t="s">
        <v>3534</v>
      </c>
      <c r="E330" t="s">
        <v>854</v>
      </c>
      <c r="G330">
        <v>50000</v>
      </c>
      <c r="H330">
        <f t="shared" si="8"/>
        <v>562392</v>
      </c>
    </row>
    <row r="331" spans="1:8" x14ac:dyDescent="0.3">
      <c r="A331" s="215">
        <v>44764</v>
      </c>
      <c r="B331" s="11" t="s">
        <v>2388</v>
      </c>
      <c r="C331" t="s">
        <v>3366</v>
      </c>
      <c r="D331" t="s">
        <v>3495</v>
      </c>
      <c r="E331" t="s">
        <v>591</v>
      </c>
      <c r="G331">
        <v>50000</v>
      </c>
      <c r="H331">
        <f t="shared" si="8"/>
        <v>512392</v>
      </c>
    </row>
    <row r="332" spans="1:8" x14ac:dyDescent="0.3">
      <c r="A332" s="215">
        <v>44765</v>
      </c>
      <c r="B332" s="11"/>
      <c r="C332" t="s">
        <v>3400</v>
      </c>
      <c r="D332" t="s">
        <v>3535</v>
      </c>
      <c r="F332">
        <v>3500000</v>
      </c>
      <c r="H332">
        <f t="shared" si="8"/>
        <v>4012392</v>
      </c>
    </row>
    <row r="333" spans="1:8" x14ac:dyDescent="0.3">
      <c r="A333" s="215">
        <v>44767</v>
      </c>
      <c r="B333" s="11" t="s">
        <v>2389</v>
      </c>
      <c r="C333" t="s">
        <v>386</v>
      </c>
      <c r="D333" t="s">
        <v>3541</v>
      </c>
      <c r="E333" t="s">
        <v>466</v>
      </c>
      <c r="G333">
        <v>29900</v>
      </c>
      <c r="H333">
        <f t="shared" si="8"/>
        <v>3982492</v>
      </c>
    </row>
    <row r="334" spans="1:8" x14ac:dyDescent="0.3">
      <c r="A334" s="215">
        <v>44767</v>
      </c>
      <c r="B334" s="11" t="s">
        <v>2390</v>
      </c>
      <c r="C334" t="s">
        <v>56</v>
      </c>
      <c r="D334" t="s">
        <v>3536</v>
      </c>
      <c r="E334" t="s">
        <v>897</v>
      </c>
      <c r="G334">
        <v>10000</v>
      </c>
      <c r="H334">
        <f t="shared" si="8"/>
        <v>3972492</v>
      </c>
    </row>
    <row r="335" spans="1:8" x14ac:dyDescent="0.3">
      <c r="A335" s="215">
        <v>44767</v>
      </c>
      <c r="B335" s="11" t="s">
        <v>2391</v>
      </c>
      <c r="C335" t="s">
        <v>1378</v>
      </c>
      <c r="D335" t="s">
        <v>3537</v>
      </c>
      <c r="E335" t="s">
        <v>529</v>
      </c>
      <c r="G335">
        <v>7500</v>
      </c>
      <c r="H335">
        <f t="shared" si="8"/>
        <v>3964992</v>
      </c>
    </row>
    <row r="336" spans="1:8" x14ac:dyDescent="0.3">
      <c r="A336" s="215">
        <v>44768</v>
      </c>
      <c r="B336" s="11" t="s">
        <v>2392</v>
      </c>
      <c r="C336" t="s">
        <v>56</v>
      </c>
      <c r="D336" t="s">
        <v>3538</v>
      </c>
      <c r="E336" t="s">
        <v>466</v>
      </c>
      <c r="G336">
        <v>42687</v>
      </c>
      <c r="H336">
        <f t="shared" si="8"/>
        <v>3922305</v>
      </c>
    </row>
    <row r="337" spans="1:8" x14ac:dyDescent="0.3">
      <c r="A337" s="215">
        <v>44768</v>
      </c>
      <c r="B337" s="11" t="s">
        <v>2393</v>
      </c>
      <c r="C337" t="s">
        <v>2154</v>
      </c>
      <c r="D337" t="s">
        <v>3358</v>
      </c>
      <c r="E337" t="s">
        <v>897</v>
      </c>
      <c r="G337">
        <v>5000</v>
      </c>
      <c r="H337">
        <f t="shared" si="8"/>
        <v>3917305</v>
      </c>
    </row>
    <row r="338" spans="1:8" x14ac:dyDescent="0.3">
      <c r="A338" s="215">
        <v>44769</v>
      </c>
      <c r="B338" s="11" t="s">
        <v>2394</v>
      </c>
      <c r="C338" t="s">
        <v>26</v>
      </c>
      <c r="D338" t="s">
        <v>3539</v>
      </c>
      <c r="E338" t="s">
        <v>603</v>
      </c>
      <c r="G338">
        <v>3500</v>
      </c>
      <c r="H338">
        <f t="shared" si="8"/>
        <v>3913805</v>
      </c>
    </row>
    <row r="339" spans="1:8" x14ac:dyDescent="0.3">
      <c r="A339" s="215">
        <v>44770</v>
      </c>
      <c r="B339" s="11" t="s">
        <v>2395</v>
      </c>
      <c r="C339" t="s">
        <v>26</v>
      </c>
      <c r="D339" t="s">
        <v>1879</v>
      </c>
      <c r="E339" t="s">
        <v>591</v>
      </c>
      <c r="G339">
        <v>4000</v>
      </c>
      <c r="H339">
        <f t="shared" si="8"/>
        <v>3909805</v>
      </c>
    </row>
    <row r="340" spans="1:8" x14ac:dyDescent="0.3">
      <c r="A340" s="215">
        <v>44770</v>
      </c>
      <c r="B340" s="11" t="s">
        <v>2396</v>
      </c>
      <c r="C340" t="s">
        <v>56</v>
      </c>
      <c r="D340" t="s">
        <v>3540</v>
      </c>
      <c r="E340" t="s">
        <v>466</v>
      </c>
      <c r="G340">
        <v>2000</v>
      </c>
      <c r="H340">
        <f t="shared" si="8"/>
        <v>3907805</v>
      </c>
    </row>
    <row r="341" spans="1:8" x14ac:dyDescent="0.3">
      <c r="A341" s="215">
        <v>44771</v>
      </c>
      <c r="B341" s="11" t="s">
        <v>2397</v>
      </c>
      <c r="C341" t="s">
        <v>3366</v>
      </c>
      <c r="D341" t="s">
        <v>3495</v>
      </c>
      <c r="E341" t="s">
        <v>591</v>
      </c>
      <c r="G341">
        <v>60000</v>
      </c>
      <c r="H341">
        <f t="shared" si="8"/>
        <v>3847805</v>
      </c>
    </row>
    <row r="342" spans="1:8" x14ac:dyDescent="0.3">
      <c r="A342" s="215">
        <v>44774</v>
      </c>
      <c r="B342" s="11" t="s">
        <v>2398</v>
      </c>
      <c r="C342" t="s">
        <v>26</v>
      </c>
      <c r="D342" t="s">
        <v>3542</v>
      </c>
      <c r="E342" t="s">
        <v>591</v>
      </c>
      <c r="G342">
        <v>150000</v>
      </c>
      <c r="H342">
        <f t="shared" si="8"/>
        <v>3697805</v>
      </c>
    </row>
    <row r="343" spans="1:8" x14ac:dyDescent="0.3">
      <c r="A343" s="215">
        <v>44774</v>
      </c>
      <c r="B343" s="11" t="s">
        <v>2399</v>
      </c>
      <c r="C343" t="s">
        <v>56</v>
      </c>
      <c r="D343" t="s">
        <v>3543</v>
      </c>
      <c r="E343" t="s">
        <v>1632</v>
      </c>
      <c r="G343">
        <v>470000</v>
      </c>
      <c r="H343">
        <f t="shared" si="8"/>
        <v>3227805</v>
      </c>
    </row>
    <row r="344" spans="1:8" x14ac:dyDescent="0.3">
      <c r="A344" s="215">
        <v>44774</v>
      </c>
      <c r="B344" s="11" t="s">
        <v>2400</v>
      </c>
      <c r="C344" t="s">
        <v>56</v>
      </c>
      <c r="D344" t="s">
        <v>3411</v>
      </c>
      <c r="E344" t="s">
        <v>466</v>
      </c>
      <c r="G344">
        <v>9900</v>
      </c>
      <c r="H344">
        <f t="shared" si="8"/>
        <v>3217905</v>
      </c>
    </row>
    <row r="345" spans="1:8" x14ac:dyDescent="0.3">
      <c r="A345" s="215">
        <v>44774</v>
      </c>
      <c r="B345" s="11" t="s">
        <v>2401</v>
      </c>
      <c r="C345" t="s">
        <v>1427</v>
      </c>
      <c r="D345" t="s">
        <v>3544</v>
      </c>
      <c r="E345" t="s">
        <v>897</v>
      </c>
      <c r="G345">
        <v>25000</v>
      </c>
      <c r="H345">
        <f t="shared" si="8"/>
        <v>3192905</v>
      </c>
    </row>
    <row r="346" spans="1:8" x14ac:dyDescent="0.3">
      <c r="A346" s="215">
        <v>44774</v>
      </c>
      <c r="B346" s="11" t="s">
        <v>2402</v>
      </c>
      <c r="C346" t="s">
        <v>402</v>
      </c>
      <c r="D346" t="s">
        <v>3545</v>
      </c>
      <c r="E346" t="s">
        <v>481</v>
      </c>
      <c r="G346">
        <v>5000</v>
      </c>
      <c r="H346">
        <f t="shared" si="8"/>
        <v>3187905</v>
      </c>
    </row>
    <row r="347" spans="1:8" x14ac:dyDescent="0.3">
      <c r="A347" s="215">
        <v>44774</v>
      </c>
      <c r="B347" s="11" t="s">
        <v>2403</v>
      </c>
      <c r="C347" t="s">
        <v>1378</v>
      </c>
      <c r="D347" t="s">
        <v>3546</v>
      </c>
      <c r="E347" t="s">
        <v>529</v>
      </c>
      <c r="G347">
        <v>70000</v>
      </c>
      <c r="H347">
        <f t="shared" si="8"/>
        <v>3117905</v>
      </c>
    </row>
    <row r="348" spans="1:8" x14ac:dyDescent="0.3">
      <c r="A348" s="215">
        <v>44774</v>
      </c>
      <c r="B348" s="11" t="s">
        <v>2404</v>
      </c>
      <c r="C348" t="s">
        <v>56</v>
      </c>
      <c r="D348" t="s">
        <v>3547</v>
      </c>
      <c r="E348" t="s">
        <v>481</v>
      </c>
      <c r="G348">
        <v>5000</v>
      </c>
      <c r="H348">
        <f t="shared" si="8"/>
        <v>3112905</v>
      </c>
    </row>
    <row r="349" spans="1:8" x14ac:dyDescent="0.3">
      <c r="A349" s="215">
        <v>44774</v>
      </c>
      <c r="B349" s="11" t="s">
        <v>2405</v>
      </c>
      <c r="C349" t="s">
        <v>66</v>
      </c>
      <c r="D349" t="s">
        <v>3548</v>
      </c>
      <c r="E349" t="s">
        <v>466</v>
      </c>
      <c r="G349">
        <v>147000</v>
      </c>
      <c r="H349">
        <f t="shared" si="8"/>
        <v>2965905</v>
      </c>
    </row>
    <row r="350" spans="1:8" x14ac:dyDescent="0.3">
      <c r="A350" s="215">
        <v>44775</v>
      </c>
      <c r="B350" s="11" t="s">
        <v>2406</v>
      </c>
      <c r="C350" t="s">
        <v>1258</v>
      </c>
      <c r="D350" t="s">
        <v>3549</v>
      </c>
      <c r="E350" t="s">
        <v>517</v>
      </c>
      <c r="G350">
        <v>340000</v>
      </c>
      <c r="H350">
        <f t="shared" si="8"/>
        <v>2625905</v>
      </c>
    </row>
    <row r="351" spans="1:8" x14ac:dyDescent="0.3">
      <c r="A351" s="215">
        <v>44776</v>
      </c>
      <c r="B351" s="11" t="s">
        <v>2407</v>
      </c>
      <c r="C351" t="s">
        <v>26</v>
      </c>
      <c r="D351" t="s">
        <v>3550</v>
      </c>
      <c r="E351" t="s">
        <v>603</v>
      </c>
      <c r="G351">
        <v>3500</v>
      </c>
      <c r="H351">
        <f t="shared" si="8"/>
        <v>2622405</v>
      </c>
    </row>
    <row r="352" spans="1:8" x14ac:dyDescent="0.3">
      <c r="A352" s="215">
        <v>44776</v>
      </c>
      <c r="B352" s="11" t="s">
        <v>2408</v>
      </c>
      <c r="C352" t="s">
        <v>26</v>
      </c>
      <c r="D352" t="s">
        <v>3551</v>
      </c>
      <c r="E352" t="s">
        <v>524</v>
      </c>
      <c r="G352">
        <v>40000</v>
      </c>
      <c r="H352">
        <f t="shared" si="8"/>
        <v>2582405</v>
      </c>
    </row>
    <row r="353" spans="1:8" x14ac:dyDescent="0.3">
      <c r="A353" s="215">
        <v>44781</v>
      </c>
      <c r="B353" s="11" t="s">
        <v>2409</v>
      </c>
      <c r="C353" t="s">
        <v>3366</v>
      </c>
      <c r="D353" t="s">
        <v>3552</v>
      </c>
      <c r="E353" t="s">
        <v>533</v>
      </c>
      <c r="G353">
        <v>90000</v>
      </c>
      <c r="H353">
        <f t="shared" si="8"/>
        <v>2492405</v>
      </c>
    </row>
    <row r="354" spans="1:8" x14ac:dyDescent="0.3">
      <c r="A354" s="215">
        <v>44781</v>
      </c>
      <c r="B354" s="11" t="s">
        <v>2410</v>
      </c>
      <c r="C354" t="s">
        <v>2154</v>
      </c>
      <c r="D354" t="s">
        <v>3526</v>
      </c>
      <c r="E354" t="s">
        <v>481</v>
      </c>
      <c r="G354">
        <v>2000</v>
      </c>
      <c r="H354">
        <f t="shared" si="8"/>
        <v>2490405</v>
      </c>
    </row>
    <row r="355" spans="1:8" x14ac:dyDescent="0.3">
      <c r="A355" s="215">
        <v>44781</v>
      </c>
      <c r="B355" s="11" t="s">
        <v>2411</v>
      </c>
      <c r="C355" t="s">
        <v>26</v>
      </c>
      <c r="D355" t="s">
        <v>3553</v>
      </c>
      <c r="E355" t="s">
        <v>3435</v>
      </c>
      <c r="G355">
        <v>30000</v>
      </c>
      <c r="H355">
        <f t="shared" si="8"/>
        <v>2460405</v>
      </c>
    </row>
    <row r="356" spans="1:8" x14ac:dyDescent="0.3">
      <c r="A356" s="215">
        <v>44781</v>
      </c>
      <c r="B356" s="11" t="s">
        <v>2412</v>
      </c>
      <c r="C356" t="s">
        <v>26</v>
      </c>
      <c r="D356" t="s">
        <v>3554</v>
      </c>
      <c r="E356" t="s">
        <v>466</v>
      </c>
      <c r="G356">
        <v>26800</v>
      </c>
      <c r="H356">
        <f t="shared" si="8"/>
        <v>2433605</v>
      </c>
    </row>
    <row r="357" spans="1:8" x14ac:dyDescent="0.3">
      <c r="A357" s="215">
        <v>44783</v>
      </c>
      <c r="B357" s="11" t="s">
        <v>2413</v>
      </c>
      <c r="C357" t="s">
        <v>56</v>
      </c>
      <c r="D357" t="s">
        <v>3556</v>
      </c>
      <c r="E357" t="s">
        <v>466</v>
      </c>
      <c r="G357">
        <v>9600</v>
      </c>
      <c r="H357">
        <f t="shared" si="8"/>
        <v>2424005</v>
      </c>
    </row>
    <row r="358" spans="1:8" x14ac:dyDescent="0.3">
      <c r="A358" s="215">
        <v>44784</v>
      </c>
      <c r="B358" s="11" t="s">
        <v>2414</v>
      </c>
      <c r="C358" t="s">
        <v>402</v>
      </c>
      <c r="D358" t="s">
        <v>3557</v>
      </c>
      <c r="E358" t="s">
        <v>481</v>
      </c>
      <c r="G358">
        <v>5000</v>
      </c>
      <c r="H358">
        <f t="shared" si="8"/>
        <v>2419005</v>
      </c>
    </row>
    <row r="359" spans="1:8" x14ac:dyDescent="0.3">
      <c r="A359" s="215">
        <v>44784</v>
      </c>
      <c r="B359" s="11" t="s">
        <v>2415</v>
      </c>
      <c r="C359" t="s">
        <v>66</v>
      </c>
      <c r="D359" t="s">
        <v>3558</v>
      </c>
      <c r="E359" t="s">
        <v>938</v>
      </c>
      <c r="G359">
        <v>50000</v>
      </c>
      <c r="H359">
        <f t="shared" si="8"/>
        <v>2369005</v>
      </c>
    </row>
    <row r="360" spans="1:8" x14ac:dyDescent="0.3">
      <c r="A360" s="215">
        <v>44784</v>
      </c>
      <c r="B360" s="11" t="s">
        <v>2416</v>
      </c>
      <c r="C360" t="s">
        <v>26</v>
      </c>
      <c r="D360" t="s">
        <v>3559</v>
      </c>
      <c r="E360" t="s">
        <v>611</v>
      </c>
      <c r="G360">
        <v>40000</v>
      </c>
      <c r="H360">
        <f t="shared" si="8"/>
        <v>2329005</v>
      </c>
    </row>
    <row r="361" spans="1:8" x14ac:dyDescent="0.3">
      <c r="A361" s="215">
        <v>44785</v>
      </c>
      <c r="B361" s="11" t="s">
        <v>2417</v>
      </c>
      <c r="C361" t="s">
        <v>56</v>
      </c>
      <c r="D361" t="s">
        <v>3560</v>
      </c>
      <c r="E361" t="s">
        <v>466</v>
      </c>
      <c r="G361">
        <v>15000</v>
      </c>
      <c r="H361">
        <f t="shared" si="8"/>
        <v>2314005</v>
      </c>
    </row>
    <row r="362" spans="1:8" x14ac:dyDescent="0.3">
      <c r="A362" s="215">
        <v>44785</v>
      </c>
      <c r="B362" s="11" t="s">
        <v>2418</v>
      </c>
      <c r="C362" t="s">
        <v>1378</v>
      </c>
      <c r="D362" t="s">
        <v>3561</v>
      </c>
      <c r="E362" t="s">
        <v>529</v>
      </c>
      <c r="G362">
        <v>4200</v>
      </c>
      <c r="H362">
        <f t="shared" si="8"/>
        <v>2309805</v>
      </c>
    </row>
    <row r="363" spans="1:8" x14ac:dyDescent="0.3">
      <c r="A363" s="215">
        <v>44785</v>
      </c>
      <c r="B363" s="11" t="s">
        <v>2419</v>
      </c>
      <c r="C363" t="s">
        <v>26</v>
      </c>
      <c r="D363" t="s">
        <v>3562</v>
      </c>
      <c r="E363" t="s">
        <v>533</v>
      </c>
      <c r="G363">
        <v>2970</v>
      </c>
      <c r="H363">
        <f t="shared" si="8"/>
        <v>2306835</v>
      </c>
    </row>
    <row r="364" spans="1:8" x14ac:dyDescent="0.3">
      <c r="A364" s="215">
        <v>44785</v>
      </c>
      <c r="B364" s="11" t="s">
        <v>2420</v>
      </c>
      <c r="C364" t="s">
        <v>402</v>
      </c>
      <c r="D364" t="s">
        <v>3563</v>
      </c>
      <c r="E364" t="s">
        <v>611</v>
      </c>
      <c r="G364">
        <v>5000</v>
      </c>
      <c r="H364">
        <f t="shared" si="8"/>
        <v>2301835</v>
      </c>
    </row>
    <row r="365" spans="1:8" x14ac:dyDescent="0.3">
      <c r="A365" s="215">
        <v>44789</v>
      </c>
      <c r="B365" s="11" t="s">
        <v>2421</v>
      </c>
      <c r="C365" t="s">
        <v>3366</v>
      </c>
      <c r="D365" t="s">
        <v>3495</v>
      </c>
      <c r="E365" t="s">
        <v>591</v>
      </c>
      <c r="G365">
        <v>100000</v>
      </c>
      <c r="H365">
        <f t="shared" si="8"/>
        <v>2201835</v>
      </c>
    </row>
    <row r="366" spans="1:8" x14ac:dyDescent="0.3">
      <c r="A366" s="215">
        <v>44789</v>
      </c>
      <c r="B366" s="11" t="s">
        <v>2422</v>
      </c>
      <c r="C366" t="s">
        <v>386</v>
      </c>
      <c r="D366" t="s">
        <v>3564</v>
      </c>
      <c r="E366" t="s">
        <v>906</v>
      </c>
      <c r="G366">
        <v>235410</v>
      </c>
      <c r="H366">
        <f t="shared" si="8"/>
        <v>1966425</v>
      </c>
    </row>
    <row r="367" spans="1:8" x14ac:dyDescent="0.3">
      <c r="A367" s="215">
        <v>44789</v>
      </c>
      <c r="B367" s="11" t="s">
        <v>2423</v>
      </c>
      <c r="C367" t="s">
        <v>66</v>
      </c>
      <c r="D367" t="s">
        <v>1962</v>
      </c>
      <c r="E367" t="s">
        <v>854</v>
      </c>
      <c r="G367">
        <v>50000</v>
      </c>
      <c r="H367">
        <f t="shared" si="8"/>
        <v>1916425</v>
      </c>
    </row>
    <row r="368" spans="1:8" x14ac:dyDescent="0.3">
      <c r="A368" s="215">
        <v>44789</v>
      </c>
      <c r="B368" s="11" t="s">
        <v>2424</v>
      </c>
      <c r="C368" t="s">
        <v>56</v>
      </c>
      <c r="D368" t="s">
        <v>3566</v>
      </c>
      <c r="E368" t="s">
        <v>3435</v>
      </c>
      <c r="G368">
        <v>90000</v>
      </c>
      <c r="H368">
        <f t="shared" si="8"/>
        <v>1826425</v>
      </c>
    </row>
    <row r="369" spans="1:8" x14ac:dyDescent="0.3">
      <c r="A369" s="215">
        <v>44789</v>
      </c>
      <c r="B369" s="11" t="s">
        <v>2425</v>
      </c>
      <c r="C369" t="s">
        <v>56</v>
      </c>
      <c r="D369" t="s">
        <v>3565</v>
      </c>
      <c r="E369" t="s">
        <v>466</v>
      </c>
      <c r="G369">
        <v>17800</v>
      </c>
      <c r="H369">
        <f t="shared" si="8"/>
        <v>1808625</v>
      </c>
    </row>
    <row r="370" spans="1:8" x14ac:dyDescent="0.3">
      <c r="A370" s="215">
        <v>44790</v>
      </c>
      <c r="B370" s="11" t="s">
        <v>2426</v>
      </c>
      <c r="C370" t="s">
        <v>26</v>
      </c>
      <c r="D370" t="s">
        <v>3568</v>
      </c>
      <c r="E370" t="s">
        <v>475</v>
      </c>
      <c r="G370">
        <v>72000</v>
      </c>
      <c r="H370">
        <f t="shared" si="8"/>
        <v>1736625</v>
      </c>
    </row>
    <row r="371" spans="1:8" x14ac:dyDescent="0.3">
      <c r="A371" s="215">
        <v>44790</v>
      </c>
      <c r="B371" s="11" t="s">
        <v>2427</v>
      </c>
      <c r="C371" t="s">
        <v>26</v>
      </c>
      <c r="D371" t="s">
        <v>3517</v>
      </c>
      <c r="E371" t="s">
        <v>475</v>
      </c>
      <c r="G371">
        <v>18000</v>
      </c>
      <c r="H371">
        <f t="shared" si="8"/>
        <v>1718625</v>
      </c>
    </row>
    <row r="372" spans="1:8" x14ac:dyDescent="0.3">
      <c r="A372" s="215">
        <v>44790</v>
      </c>
      <c r="B372" s="11" t="s">
        <v>2428</v>
      </c>
      <c r="C372" t="s">
        <v>26</v>
      </c>
      <c r="D372" t="s">
        <v>3569</v>
      </c>
      <c r="E372" t="s">
        <v>475</v>
      </c>
      <c r="G372">
        <v>27000</v>
      </c>
      <c r="H372">
        <f t="shared" si="8"/>
        <v>1691625</v>
      </c>
    </row>
    <row r="373" spans="1:8" x14ac:dyDescent="0.3">
      <c r="A373" s="215">
        <v>44792</v>
      </c>
      <c r="B373" s="11" t="s">
        <v>2429</v>
      </c>
      <c r="C373" t="s">
        <v>26</v>
      </c>
      <c r="D373" t="s">
        <v>3570</v>
      </c>
      <c r="E373" t="s">
        <v>481</v>
      </c>
      <c r="G373">
        <v>42000</v>
      </c>
      <c r="H373">
        <f t="shared" si="8"/>
        <v>1649625</v>
      </c>
    </row>
    <row r="374" spans="1:8" x14ac:dyDescent="0.3">
      <c r="A374" s="215">
        <v>44792</v>
      </c>
      <c r="B374" s="11" t="s">
        <v>2430</v>
      </c>
      <c r="C374" t="s">
        <v>3366</v>
      </c>
      <c r="D374" t="s">
        <v>3495</v>
      </c>
      <c r="E374" t="s">
        <v>591</v>
      </c>
      <c r="G374">
        <v>140000</v>
      </c>
      <c r="H374">
        <f t="shared" si="8"/>
        <v>1509625</v>
      </c>
    </row>
    <row r="375" spans="1:8" x14ac:dyDescent="0.3">
      <c r="A375" s="215">
        <v>44795</v>
      </c>
      <c r="B375" s="11"/>
      <c r="C375" t="s">
        <v>2154</v>
      </c>
      <c r="D375" t="s">
        <v>3571</v>
      </c>
      <c r="E375" t="s">
        <v>3596</v>
      </c>
      <c r="F375">
        <v>28500</v>
      </c>
      <c r="H375">
        <f t="shared" si="8"/>
        <v>1538125</v>
      </c>
    </row>
    <row r="376" spans="1:8" x14ac:dyDescent="0.3">
      <c r="A376" s="215">
        <v>44795</v>
      </c>
      <c r="B376" s="11" t="s">
        <v>2431</v>
      </c>
      <c r="C376" t="s">
        <v>1427</v>
      </c>
      <c r="D376" t="s">
        <v>3572</v>
      </c>
      <c r="E376" t="s">
        <v>862</v>
      </c>
      <c r="G376">
        <v>42000</v>
      </c>
      <c r="H376">
        <f t="shared" si="8"/>
        <v>1496125</v>
      </c>
    </row>
    <row r="377" spans="1:8" x14ac:dyDescent="0.3">
      <c r="A377" s="215">
        <v>44795</v>
      </c>
      <c r="B377" s="11" t="s">
        <v>2432</v>
      </c>
      <c r="C377" t="s">
        <v>1427</v>
      </c>
      <c r="D377" t="s">
        <v>3573</v>
      </c>
      <c r="E377" t="s">
        <v>862</v>
      </c>
      <c r="G377">
        <v>152775</v>
      </c>
      <c r="H377">
        <f t="shared" si="8"/>
        <v>1343350</v>
      </c>
    </row>
    <row r="378" spans="1:8" x14ac:dyDescent="0.3">
      <c r="A378" s="215">
        <v>44795</v>
      </c>
      <c r="B378" s="11" t="s">
        <v>2433</v>
      </c>
      <c r="C378" t="s">
        <v>1427</v>
      </c>
      <c r="D378" t="s">
        <v>3574</v>
      </c>
      <c r="E378" t="s">
        <v>862</v>
      </c>
      <c r="G378">
        <v>50400</v>
      </c>
      <c r="H378">
        <f t="shared" si="8"/>
        <v>1292950</v>
      </c>
    </row>
    <row r="379" spans="1:8" x14ac:dyDescent="0.3">
      <c r="A379" s="215">
        <v>44795</v>
      </c>
      <c r="B379" s="11" t="s">
        <v>2434</v>
      </c>
      <c r="C379" t="s">
        <v>56</v>
      </c>
      <c r="D379" t="s">
        <v>3553</v>
      </c>
      <c r="E379" t="s">
        <v>3435</v>
      </c>
      <c r="G379">
        <v>32000</v>
      </c>
      <c r="H379">
        <f t="shared" si="8"/>
        <v>1260950</v>
      </c>
    </row>
    <row r="380" spans="1:8" x14ac:dyDescent="0.3">
      <c r="A380" s="215">
        <v>44795</v>
      </c>
      <c r="B380" s="11" t="s">
        <v>2435</v>
      </c>
      <c r="C380" t="s">
        <v>56</v>
      </c>
      <c r="D380" t="s">
        <v>3575</v>
      </c>
      <c r="E380" t="s">
        <v>3435</v>
      </c>
      <c r="G380">
        <v>10000</v>
      </c>
      <c r="H380">
        <f t="shared" si="8"/>
        <v>1250950</v>
      </c>
    </row>
    <row r="381" spans="1:8" x14ac:dyDescent="0.3">
      <c r="A381" s="215">
        <v>44795</v>
      </c>
      <c r="B381" s="11" t="s">
        <v>2436</v>
      </c>
      <c r="C381" t="s">
        <v>1258</v>
      </c>
      <c r="D381" t="s">
        <v>3576</v>
      </c>
      <c r="E381" t="s">
        <v>517</v>
      </c>
      <c r="G381">
        <v>26000</v>
      </c>
      <c r="H381">
        <f t="shared" si="8"/>
        <v>1224950</v>
      </c>
    </row>
    <row r="382" spans="1:8" x14ac:dyDescent="0.3">
      <c r="A382" s="215">
        <v>44796</v>
      </c>
      <c r="B382" s="11" t="s">
        <v>2437</v>
      </c>
      <c r="C382" t="s">
        <v>26</v>
      </c>
      <c r="D382" t="s">
        <v>3577</v>
      </c>
      <c r="E382" t="s">
        <v>611</v>
      </c>
      <c r="G382">
        <v>48000</v>
      </c>
      <c r="H382">
        <f t="shared" si="8"/>
        <v>1176950</v>
      </c>
    </row>
    <row r="383" spans="1:8" x14ac:dyDescent="0.3">
      <c r="A383" s="215">
        <v>44796</v>
      </c>
      <c r="B383" s="11" t="s">
        <v>2438</v>
      </c>
      <c r="C383" t="s">
        <v>26</v>
      </c>
      <c r="D383" t="s">
        <v>3578</v>
      </c>
      <c r="E383" t="s">
        <v>897</v>
      </c>
      <c r="G383">
        <v>5000</v>
      </c>
      <c r="H383">
        <f t="shared" si="8"/>
        <v>1171950</v>
      </c>
    </row>
    <row r="384" spans="1:8" x14ac:dyDescent="0.3">
      <c r="A384" s="215">
        <v>44796</v>
      </c>
      <c r="B384" s="11" t="s">
        <v>2439</v>
      </c>
      <c r="C384" t="s">
        <v>66</v>
      </c>
      <c r="D384" t="s">
        <v>3579</v>
      </c>
      <c r="E384" t="s">
        <v>524</v>
      </c>
      <c r="G384">
        <v>89000</v>
      </c>
      <c r="H384">
        <f t="shared" si="8"/>
        <v>1082950</v>
      </c>
    </row>
    <row r="385" spans="1:8" x14ac:dyDescent="0.3">
      <c r="A385" s="215">
        <v>44797</v>
      </c>
      <c r="B385" s="11" t="s">
        <v>2440</v>
      </c>
      <c r="C385" t="s">
        <v>1427</v>
      </c>
      <c r="D385" t="s">
        <v>3580</v>
      </c>
      <c r="E385" t="s">
        <v>897</v>
      </c>
      <c r="G385">
        <v>50000</v>
      </c>
      <c r="H385">
        <f t="shared" si="8"/>
        <v>1032950</v>
      </c>
    </row>
    <row r="386" spans="1:8" x14ac:dyDescent="0.3">
      <c r="A386" s="215">
        <v>44797</v>
      </c>
      <c r="B386" s="11" t="s">
        <v>2441</v>
      </c>
      <c r="C386" t="s">
        <v>386</v>
      </c>
      <c r="D386" t="s">
        <v>3581</v>
      </c>
      <c r="E386" t="s">
        <v>533</v>
      </c>
      <c r="G386">
        <v>6000</v>
      </c>
      <c r="H386">
        <f t="shared" si="8"/>
        <v>1026950</v>
      </c>
    </row>
    <row r="387" spans="1:8" x14ac:dyDescent="0.3">
      <c r="A387" s="215">
        <v>44797</v>
      </c>
      <c r="B387" s="11" t="s">
        <v>2442</v>
      </c>
      <c r="C387" t="s">
        <v>26</v>
      </c>
      <c r="D387" t="s">
        <v>3582</v>
      </c>
      <c r="E387" t="s">
        <v>477</v>
      </c>
      <c r="G387">
        <v>100000</v>
      </c>
      <c r="H387">
        <f t="shared" si="8"/>
        <v>926950</v>
      </c>
    </row>
    <row r="388" spans="1:8" x14ac:dyDescent="0.3">
      <c r="A388" s="215">
        <v>44798</v>
      </c>
      <c r="B388" s="11" t="s">
        <v>2443</v>
      </c>
      <c r="C388" t="s">
        <v>26</v>
      </c>
      <c r="D388" t="s">
        <v>3583</v>
      </c>
      <c r="E388" t="s">
        <v>466</v>
      </c>
      <c r="G388">
        <v>8000</v>
      </c>
      <c r="H388">
        <f t="shared" si="8"/>
        <v>918950</v>
      </c>
    </row>
    <row r="389" spans="1:8" x14ac:dyDescent="0.3">
      <c r="A389" s="215">
        <v>44799</v>
      </c>
      <c r="B389" s="11" t="s">
        <v>2444</v>
      </c>
      <c r="C389" t="s">
        <v>26</v>
      </c>
      <c r="D389" t="s">
        <v>3584</v>
      </c>
      <c r="E389" t="s">
        <v>477</v>
      </c>
      <c r="G389">
        <v>1500</v>
      </c>
      <c r="H389">
        <f t="shared" si="8"/>
        <v>917450</v>
      </c>
    </row>
    <row r="390" spans="1:8" x14ac:dyDescent="0.3">
      <c r="A390" s="215">
        <v>44799</v>
      </c>
      <c r="B390" s="11" t="s">
        <v>2445</v>
      </c>
      <c r="C390" t="s">
        <v>26</v>
      </c>
      <c r="D390" t="s">
        <v>3409</v>
      </c>
      <c r="E390" t="s">
        <v>466</v>
      </c>
      <c r="G390">
        <v>20000</v>
      </c>
      <c r="H390">
        <f t="shared" si="8"/>
        <v>897450</v>
      </c>
    </row>
    <row r="391" spans="1:8" x14ac:dyDescent="0.3">
      <c r="A391" s="215">
        <v>44802</v>
      </c>
      <c r="B391" s="11" t="s">
        <v>2446</v>
      </c>
      <c r="C391" t="s">
        <v>3366</v>
      </c>
      <c r="D391" t="s">
        <v>3495</v>
      </c>
      <c r="E391" t="s">
        <v>591</v>
      </c>
      <c r="G391">
        <v>60000</v>
      </c>
      <c r="H391">
        <f t="shared" ref="H391:H457" si="9">H390-G391+F391</f>
        <v>837450</v>
      </c>
    </row>
    <row r="392" spans="1:8" x14ac:dyDescent="0.3">
      <c r="A392" s="215">
        <v>44802</v>
      </c>
      <c r="B392" s="11" t="s">
        <v>2447</v>
      </c>
      <c r="C392" t="s">
        <v>56</v>
      </c>
      <c r="D392" t="s">
        <v>3585</v>
      </c>
      <c r="E392" t="s">
        <v>897</v>
      </c>
      <c r="G392">
        <v>15000</v>
      </c>
      <c r="H392">
        <f t="shared" si="9"/>
        <v>822450</v>
      </c>
    </row>
    <row r="393" spans="1:8" x14ac:dyDescent="0.3">
      <c r="A393" s="215">
        <v>44802</v>
      </c>
      <c r="B393" s="11" t="s">
        <v>2448</v>
      </c>
      <c r="C393" t="s">
        <v>56</v>
      </c>
      <c r="D393" t="s">
        <v>3586</v>
      </c>
      <c r="E393" t="s">
        <v>533</v>
      </c>
      <c r="G393">
        <v>2400</v>
      </c>
      <c r="H393">
        <f t="shared" si="9"/>
        <v>820050</v>
      </c>
    </row>
    <row r="394" spans="1:8" x14ac:dyDescent="0.3">
      <c r="A394" s="215">
        <v>44802</v>
      </c>
      <c r="B394" s="11" t="s">
        <v>2449</v>
      </c>
      <c r="C394" t="s">
        <v>66</v>
      </c>
      <c r="D394" t="s">
        <v>3587</v>
      </c>
      <c r="E394" t="s">
        <v>897</v>
      </c>
      <c r="G394">
        <v>35000</v>
      </c>
      <c r="H394">
        <f t="shared" si="9"/>
        <v>785050</v>
      </c>
    </row>
    <row r="395" spans="1:8" x14ac:dyDescent="0.3">
      <c r="A395" s="215">
        <v>44803</v>
      </c>
      <c r="B395" s="11" t="s">
        <v>2450</v>
      </c>
      <c r="C395" t="s">
        <v>3475</v>
      </c>
      <c r="D395" t="s">
        <v>3588</v>
      </c>
      <c r="E395" t="s">
        <v>603</v>
      </c>
      <c r="G395">
        <v>3500</v>
      </c>
      <c r="H395">
        <f t="shared" si="9"/>
        <v>781550</v>
      </c>
    </row>
    <row r="396" spans="1:8" x14ac:dyDescent="0.3">
      <c r="A396" s="215">
        <v>44803</v>
      </c>
      <c r="B396" s="11"/>
      <c r="C396" t="s">
        <v>3400</v>
      </c>
      <c r="D396" t="s">
        <v>3589</v>
      </c>
      <c r="F396">
        <v>3500000</v>
      </c>
      <c r="H396">
        <f t="shared" si="9"/>
        <v>4281550</v>
      </c>
    </row>
    <row r="397" spans="1:8" x14ac:dyDescent="0.3">
      <c r="A397" s="215">
        <v>44804</v>
      </c>
      <c r="B397" s="11" t="s">
        <v>2451</v>
      </c>
      <c r="C397" t="s">
        <v>386</v>
      </c>
      <c r="D397" t="s">
        <v>3590</v>
      </c>
      <c r="E397" t="s">
        <v>876</v>
      </c>
      <c r="G397">
        <v>68912</v>
      </c>
      <c r="H397">
        <f t="shared" si="9"/>
        <v>4212638</v>
      </c>
    </row>
    <row r="398" spans="1:8" x14ac:dyDescent="0.3">
      <c r="A398" s="215">
        <v>44804</v>
      </c>
      <c r="B398" s="11" t="s">
        <v>2452</v>
      </c>
      <c r="C398" t="s">
        <v>26</v>
      </c>
      <c r="D398" t="s">
        <v>3591</v>
      </c>
      <c r="E398" t="s">
        <v>489</v>
      </c>
      <c r="G398">
        <v>12000</v>
      </c>
      <c r="H398">
        <f t="shared" si="9"/>
        <v>4200638</v>
      </c>
    </row>
    <row r="399" spans="1:8" x14ac:dyDescent="0.3">
      <c r="A399" s="215">
        <v>44805</v>
      </c>
      <c r="B399" s="11" t="s">
        <v>2453</v>
      </c>
      <c r="C399" t="s">
        <v>56</v>
      </c>
      <c r="D399" t="s">
        <v>3592</v>
      </c>
      <c r="E399" t="s">
        <v>1632</v>
      </c>
      <c r="G399">
        <v>470000</v>
      </c>
      <c r="H399">
        <f t="shared" si="9"/>
        <v>3730638</v>
      </c>
    </row>
    <row r="400" spans="1:8" x14ac:dyDescent="0.3">
      <c r="A400" s="215">
        <v>44805</v>
      </c>
      <c r="B400" s="11" t="s">
        <v>2454</v>
      </c>
      <c r="C400" t="s">
        <v>26</v>
      </c>
      <c r="D400" t="s">
        <v>3593</v>
      </c>
      <c r="E400" t="s">
        <v>524</v>
      </c>
      <c r="G400">
        <v>130000</v>
      </c>
      <c r="H400">
        <f t="shared" si="9"/>
        <v>3600638</v>
      </c>
    </row>
    <row r="401" spans="1:8" x14ac:dyDescent="0.3">
      <c r="A401" s="215">
        <v>44805</v>
      </c>
      <c r="B401" s="11" t="s">
        <v>2455</v>
      </c>
      <c r="C401" t="s">
        <v>26</v>
      </c>
      <c r="D401" t="s">
        <v>3594</v>
      </c>
      <c r="E401" t="s">
        <v>897</v>
      </c>
      <c r="G401">
        <v>5000</v>
      </c>
      <c r="H401">
        <f t="shared" si="9"/>
        <v>3595638</v>
      </c>
    </row>
    <row r="402" spans="1:8" x14ac:dyDescent="0.3">
      <c r="A402" s="215">
        <v>44805</v>
      </c>
      <c r="B402" s="11" t="s">
        <v>2456</v>
      </c>
      <c r="C402" t="s">
        <v>56</v>
      </c>
      <c r="D402" t="s">
        <v>3601</v>
      </c>
      <c r="E402" t="s">
        <v>3435</v>
      </c>
      <c r="G402">
        <v>10000</v>
      </c>
      <c r="H402">
        <f t="shared" si="9"/>
        <v>3585638</v>
      </c>
    </row>
    <row r="403" spans="1:8" x14ac:dyDescent="0.3">
      <c r="A403" s="215">
        <v>44805</v>
      </c>
      <c r="B403" s="11" t="s">
        <v>2457</v>
      </c>
      <c r="C403" t="s">
        <v>29</v>
      </c>
      <c r="D403" t="s">
        <v>3595</v>
      </c>
      <c r="E403" t="s">
        <v>897</v>
      </c>
      <c r="G403">
        <v>234000</v>
      </c>
      <c r="H403">
        <f t="shared" si="9"/>
        <v>3351638</v>
      </c>
    </row>
    <row r="404" spans="1:8" x14ac:dyDescent="0.3">
      <c r="A404" s="215">
        <v>44805</v>
      </c>
      <c r="B404" s="11"/>
      <c r="C404" t="s">
        <v>2154</v>
      </c>
      <c r="D404" t="s">
        <v>3597</v>
      </c>
      <c r="E404" t="s">
        <v>3596</v>
      </c>
      <c r="F404">
        <v>21000</v>
      </c>
      <c r="H404">
        <f t="shared" si="9"/>
        <v>3372638</v>
      </c>
    </row>
    <row r="405" spans="1:8" x14ac:dyDescent="0.3">
      <c r="A405" s="215">
        <v>44806</v>
      </c>
      <c r="B405" s="11" t="s">
        <v>2458</v>
      </c>
      <c r="C405" t="s">
        <v>1258</v>
      </c>
      <c r="D405" t="s">
        <v>3599</v>
      </c>
      <c r="E405" t="s">
        <v>517</v>
      </c>
      <c r="G405">
        <v>400000</v>
      </c>
      <c r="H405">
        <f t="shared" si="9"/>
        <v>2972638</v>
      </c>
    </row>
    <row r="406" spans="1:8" x14ac:dyDescent="0.3">
      <c r="A406" s="215">
        <v>44806</v>
      </c>
      <c r="B406" s="11" t="s">
        <v>2459</v>
      </c>
      <c r="C406" t="s">
        <v>56</v>
      </c>
      <c r="D406" t="s">
        <v>3598</v>
      </c>
      <c r="E406" t="s">
        <v>481</v>
      </c>
      <c r="G406">
        <v>5000</v>
      </c>
      <c r="H406">
        <f t="shared" si="9"/>
        <v>2967638</v>
      </c>
    </row>
    <row r="407" spans="1:8" x14ac:dyDescent="0.3">
      <c r="A407" s="215">
        <v>44806</v>
      </c>
      <c r="B407" s="11" t="s">
        <v>2460</v>
      </c>
      <c r="C407" t="s">
        <v>26</v>
      </c>
      <c r="D407" t="s">
        <v>2097</v>
      </c>
      <c r="E407" t="s">
        <v>883</v>
      </c>
      <c r="G407">
        <v>40000</v>
      </c>
      <c r="H407">
        <f t="shared" si="9"/>
        <v>2927638</v>
      </c>
    </row>
    <row r="408" spans="1:8" x14ac:dyDescent="0.3">
      <c r="A408" s="215">
        <v>44806</v>
      </c>
      <c r="B408" s="11" t="s">
        <v>2461</v>
      </c>
      <c r="C408" t="s">
        <v>386</v>
      </c>
      <c r="D408" t="s">
        <v>3600</v>
      </c>
      <c r="E408" t="s">
        <v>3435</v>
      </c>
      <c r="G408">
        <v>177000</v>
      </c>
      <c r="H408">
        <f t="shared" si="9"/>
        <v>2750638</v>
      </c>
    </row>
    <row r="409" spans="1:8" x14ac:dyDescent="0.3">
      <c r="A409" s="215">
        <v>44809</v>
      </c>
      <c r="B409" s="11" t="s">
        <v>2462</v>
      </c>
      <c r="C409" t="s">
        <v>3366</v>
      </c>
      <c r="D409" t="s">
        <v>3495</v>
      </c>
      <c r="E409" t="s">
        <v>591</v>
      </c>
      <c r="G409">
        <v>60000</v>
      </c>
      <c r="H409">
        <f t="shared" si="9"/>
        <v>2690638</v>
      </c>
    </row>
    <row r="410" spans="1:8" x14ac:dyDescent="0.3">
      <c r="A410" s="215">
        <v>44809</v>
      </c>
      <c r="B410" s="11" t="s">
        <v>2463</v>
      </c>
      <c r="C410" t="s">
        <v>402</v>
      </c>
      <c r="D410" t="s">
        <v>3602</v>
      </c>
      <c r="E410" t="s">
        <v>481</v>
      </c>
      <c r="G410">
        <v>131200</v>
      </c>
      <c r="H410">
        <f t="shared" si="9"/>
        <v>2559438</v>
      </c>
    </row>
    <row r="411" spans="1:8" x14ac:dyDescent="0.3">
      <c r="A411" s="215">
        <v>44809</v>
      </c>
      <c r="B411" s="11" t="s">
        <v>2464</v>
      </c>
      <c r="C411" t="s">
        <v>402</v>
      </c>
      <c r="D411" t="s">
        <v>3603</v>
      </c>
      <c r="E411" t="s">
        <v>481</v>
      </c>
      <c r="G411">
        <v>20000</v>
      </c>
      <c r="H411">
        <f t="shared" si="9"/>
        <v>2539438</v>
      </c>
    </row>
    <row r="412" spans="1:8" x14ac:dyDescent="0.3">
      <c r="A412" s="215">
        <v>44809</v>
      </c>
      <c r="B412" s="11" t="s">
        <v>2465</v>
      </c>
      <c r="C412" t="s">
        <v>26</v>
      </c>
      <c r="D412" t="s">
        <v>3604</v>
      </c>
      <c r="E412" t="s">
        <v>466</v>
      </c>
      <c r="G412">
        <v>15000</v>
      </c>
      <c r="H412">
        <f t="shared" si="9"/>
        <v>2524438</v>
      </c>
    </row>
    <row r="413" spans="1:8" x14ac:dyDescent="0.3">
      <c r="A413" s="215">
        <v>44809</v>
      </c>
      <c r="B413" s="11" t="s">
        <v>2466</v>
      </c>
      <c r="C413" t="s">
        <v>26</v>
      </c>
      <c r="D413" t="s">
        <v>3411</v>
      </c>
      <c r="E413" t="s">
        <v>466</v>
      </c>
      <c r="G413">
        <v>10500</v>
      </c>
      <c r="H413">
        <f t="shared" si="9"/>
        <v>2513938</v>
      </c>
    </row>
    <row r="414" spans="1:8" x14ac:dyDescent="0.3">
      <c r="A414" s="215">
        <v>44809</v>
      </c>
      <c r="B414" s="11" t="s">
        <v>2467</v>
      </c>
      <c r="C414" t="s">
        <v>56</v>
      </c>
      <c r="D414" t="s">
        <v>3605</v>
      </c>
      <c r="E414" t="s">
        <v>909</v>
      </c>
      <c r="G414">
        <v>150000</v>
      </c>
      <c r="H414">
        <f t="shared" si="9"/>
        <v>2363938</v>
      </c>
    </row>
    <row r="415" spans="1:8" x14ac:dyDescent="0.3">
      <c r="A415" s="215">
        <v>44810</v>
      </c>
      <c r="B415" s="11" t="s">
        <v>2468</v>
      </c>
      <c r="C415" t="s">
        <v>386</v>
      </c>
      <c r="D415" t="s">
        <v>3606</v>
      </c>
      <c r="E415" t="s">
        <v>477</v>
      </c>
      <c r="G415">
        <v>40000</v>
      </c>
      <c r="H415">
        <f t="shared" si="9"/>
        <v>2323938</v>
      </c>
    </row>
    <row r="416" spans="1:8" x14ac:dyDescent="0.3">
      <c r="A416" s="215">
        <v>44813</v>
      </c>
      <c r="B416" s="11" t="s">
        <v>2469</v>
      </c>
      <c r="C416" t="s">
        <v>66</v>
      </c>
      <c r="D416" t="s">
        <v>3607</v>
      </c>
      <c r="E416" t="s">
        <v>466</v>
      </c>
      <c r="G416">
        <v>175000</v>
      </c>
      <c r="H416">
        <f t="shared" si="9"/>
        <v>2148938</v>
      </c>
    </row>
    <row r="417" spans="1:8" x14ac:dyDescent="0.3">
      <c r="A417" s="215">
        <v>44813</v>
      </c>
      <c r="B417" s="11" t="s">
        <v>2470</v>
      </c>
      <c r="C417" t="s">
        <v>26</v>
      </c>
      <c r="D417" t="s">
        <v>3608</v>
      </c>
      <c r="E417" t="s">
        <v>477</v>
      </c>
      <c r="G417">
        <v>98240</v>
      </c>
      <c r="H417">
        <f t="shared" si="9"/>
        <v>2050698</v>
      </c>
    </row>
    <row r="418" spans="1:8" x14ac:dyDescent="0.3">
      <c r="A418" s="215">
        <v>44816</v>
      </c>
      <c r="B418" s="11" t="s">
        <v>2471</v>
      </c>
      <c r="C418" t="s">
        <v>56</v>
      </c>
      <c r="D418" t="s">
        <v>3609</v>
      </c>
      <c r="E418" t="s">
        <v>466</v>
      </c>
      <c r="G418">
        <v>10500</v>
      </c>
      <c r="H418">
        <f t="shared" si="9"/>
        <v>2040198</v>
      </c>
    </row>
    <row r="419" spans="1:8" x14ac:dyDescent="0.3">
      <c r="A419" s="215">
        <v>44816</v>
      </c>
      <c r="B419" s="11" t="s">
        <v>2472</v>
      </c>
      <c r="C419" t="s">
        <v>386</v>
      </c>
      <c r="D419" t="s">
        <v>3610</v>
      </c>
      <c r="E419" t="s">
        <v>3435</v>
      </c>
      <c r="G419">
        <v>177000</v>
      </c>
      <c r="H419">
        <f t="shared" si="9"/>
        <v>1863198</v>
      </c>
    </row>
    <row r="420" spans="1:8" x14ac:dyDescent="0.3">
      <c r="A420" s="215">
        <v>44816</v>
      </c>
      <c r="B420" s="11" t="s">
        <v>2473</v>
      </c>
      <c r="C420" t="s">
        <v>26</v>
      </c>
      <c r="D420" t="s">
        <v>3611</v>
      </c>
      <c r="E420" t="s">
        <v>475</v>
      </c>
      <c r="G420">
        <v>65000</v>
      </c>
      <c r="H420">
        <f t="shared" si="9"/>
        <v>1798198</v>
      </c>
    </row>
    <row r="421" spans="1:8" x14ac:dyDescent="0.3">
      <c r="A421" s="215">
        <v>44816</v>
      </c>
      <c r="B421" s="11" t="s">
        <v>2474</v>
      </c>
      <c r="C421" t="s">
        <v>1378</v>
      </c>
      <c r="D421" t="s">
        <v>3612</v>
      </c>
      <c r="E421" t="s">
        <v>897</v>
      </c>
      <c r="G421">
        <v>60000</v>
      </c>
      <c r="H421">
        <f t="shared" si="9"/>
        <v>1738198</v>
      </c>
    </row>
    <row r="422" spans="1:8" x14ac:dyDescent="0.3">
      <c r="A422" s="215">
        <v>44816</v>
      </c>
      <c r="B422" s="11" t="s">
        <v>2475</v>
      </c>
      <c r="C422" t="s">
        <v>29</v>
      </c>
      <c r="D422" t="s">
        <v>3613</v>
      </c>
      <c r="E422" t="s">
        <v>897</v>
      </c>
      <c r="G422">
        <v>92730</v>
      </c>
      <c r="H422">
        <f t="shared" si="9"/>
        <v>1645468</v>
      </c>
    </row>
    <row r="423" spans="1:8" x14ac:dyDescent="0.3">
      <c r="A423" s="215">
        <v>44816</v>
      </c>
      <c r="B423" s="11" t="s">
        <v>2476</v>
      </c>
      <c r="C423" t="s">
        <v>26</v>
      </c>
      <c r="D423" t="s">
        <v>3604</v>
      </c>
      <c r="E423" t="s">
        <v>466</v>
      </c>
      <c r="G423">
        <v>17500</v>
      </c>
      <c r="H423">
        <f t="shared" si="9"/>
        <v>1627968</v>
      </c>
    </row>
    <row r="424" spans="1:8" x14ac:dyDescent="0.3">
      <c r="A424" s="215">
        <v>44818</v>
      </c>
      <c r="B424" s="11" t="s">
        <v>2477</v>
      </c>
      <c r="C424" t="s">
        <v>386</v>
      </c>
      <c r="D424" t="s">
        <v>3614</v>
      </c>
      <c r="E424" t="s">
        <v>524</v>
      </c>
      <c r="G424">
        <v>30000</v>
      </c>
      <c r="H424">
        <f t="shared" si="9"/>
        <v>1597968</v>
      </c>
    </row>
    <row r="425" spans="1:8" x14ac:dyDescent="0.3">
      <c r="A425" s="215">
        <v>44819</v>
      </c>
      <c r="B425" s="11" t="s">
        <v>2478</v>
      </c>
      <c r="C425" t="s">
        <v>538</v>
      </c>
      <c r="D425" t="s">
        <v>3615</v>
      </c>
      <c r="E425" t="s">
        <v>483</v>
      </c>
      <c r="G425">
        <v>500000</v>
      </c>
      <c r="H425">
        <f t="shared" si="9"/>
        <v>1097968</v>
      </c>
    </row>
    <row r="426" spans="1:8" x14ac:dyDescent="0.3">
      <c r="A426" s="215">
        <v>44820</v>
      </c>
      <c r="B426" s="11" t="s">
        <v>2479</v>
      </c>
      <c r="C426" t="s">
        <v>386</v>
      </c>
      <c r="D426" t="s">
        <v>3616</v>
      </c>
      <c r="E426" t="s">
        <v>477</v>
      </c>
      <c r="G426">
        <v>14000</v>
      </c>
      <c r="H426">
        <f t="shared" si="9"/>
        <v>1083968</v>
      </c>
    </row>
    <row r="427" spans="1:8" x14ac:dyDescent="0.3">
      <c r="A427" s="215">
        <v>44820</v>
      </c>
      <c r="B427" s="11" t="s">
        <v>2480</v>
      </c>
      <c r="C427" t="s">
        <v>66</v>
      </c>
      <c r="D427" t="s">
        <v>3617</v>
      </c>
      <c r="E427" t="s">
        <v>938</v>
      </c>
      <c r="G427">
        <v>80000</v>
      </c>
      <c r="H427">
        <f t="shared" si="9"/>
        <v>1003968</v>
      </c>
    </row>
    <row r="428" spans="1:8" x14ac:dyDescent="0.3">
      <c r="A428" s="215">
        <v>44820</v>
      </c>
      <c r="B428" s="11" t="s">
        <v>2481</v>
      </c>
      <c r="C428" t="s">
        <v>3366</v>
      </c>
      <c r="D428" t="s">
        <v>3618</v>
      </c>
      <c r="E428" t="s">
        <v>477</v>
      </c>
      <c r="G428">
        <v>124000</v>
      </c>
      <c r="H428">
        <f t="shared" si="9"/>
        <v>879968</v>
      </c>
    </row>
    <row r="429" spans="1:8" x14ac:dyDescent="0.3">
      <c r="A429" s="215">
        <v>44820</v>
      </c>
      <c r="B429" s="11" t="s">
        <v>2482</v>
      </c>
      <c r="C429" t="s">
        <v>1378</v>
      </c>
      <c r="D429" t="s">
        <v>3619</v>
      </c>
      <c r="E429" t="s">
        <v>529</v>
      </c>
      <c r="G429">
        <v>70166</v>
      </c>
      <c r="H429">
        <f t="shared" si="9"/>
        <v>809802</v>
      </c>
    </row>
    <row r="430" spans="1:8" x14ac:dyDescent="0.3">
      <c r="A430" s="215">
        <v>44823</v>
      </c>
      <c r="B430" s="11" t="s">
        <v>2483</v>
      </c>
      <c r="C430" s="6" t="s">
        <v>3620</v>
      </c>
      <c r="D430" t="s">
        <v>3621</v>
      </c>
      <c r="E430" t="s">
        <v>466</v>
      </c>
      <c r="G430">
        <v>11500</v>
      </c>
      <c r="H430">
        <f t="shared" si="9"/>
        <v>798302</v>
      </c>
    </row>
    <row r="431" spans="1:8" x14ac:dyDescent="0.3">
      <c r="A431" s="215">
        <v>44823</v>
      </c>
      <c r="B431" s="11" t="s">
        <v>2484</v>
      </c>
      <c r="C431" t="s">
        <v>56</v>
      </c>
      <c r="D431" t="s">
        <v>3622</v>
      </c>
      <c r="E431" t="s">
        <v>591</v>
      </c>
      <c r="G431">
        <v>2000</v>
      </c>
      <c r="H431">
        <f t="shared" si="9"/>
        <v>796302</v>
      </c>
    </row>
    <row r="432" spans="1:8" x14ac:dyDescent="0.3">
      <c r="A432" s="215">
        <v>44824</v>
      </c>
      <c r="B432" s="11" t="s">
        <v>2485</v>
      </c>
      <c r="C432" t="s">
        <v>402</v>
      </c>
      <c r="D432" t="s">
        <v>3623</v>
      </c>
      <c r="E432" t="s">
        <v>938</v>
      </c>
      <c r="G432">
        <v>40000</v>
      </c>
      <c r="H432">
        <f t="shared" si="9"/>
        <v>756302</v>
      </c>
    </row>
    <row r="433" spans="1:8" x14ac:dyDescent="0.3">
      <c r="A433" s="215">
        <v>44824</v>
      </c>
      <c r="B433" s="11" t="s">
        <v>2486</v>
      </c>
      <c r="C433" t="s">
        <v>386</v>
      </c>
      <c r="D433" t="s">
        <v>3624</v>
      </c>
      <c r="E433" t="s">
        <v>533</v>
      </c>
      <c r="G433">
        <v>16000</v>
      </c>
      <c r="H433">
        <f t="shared" si="9"/>
        <v>740302</v>
      </c>
    </row>
    <row r="434" spans="1:8" x14ac:dyDescent="0.3">
      <c r="A434" s="215">
        <v>44824</v>
      </c>
      <c r="B434" s="11" t="s">
        <v>2487</v>
      </c>
      <c r="C434" t="s">
        <v>386</v>
      </c>
      <c r="D434" t="s">
        <v>3625</v>
      </c>
      <c r="E434" t="s">
        <v>591</v>
      </c>
      <c r="G434">
        <v>42500</v>
      </c>
      <c r="H434">
        <f t="shared" si="9"/>
        <v>697802</v>
      </c>
    </row>
    <row r="435" spans="1:8" x14ac:dyDescent="0.3">
      <c r="A435" s="215">
        <v>44824</v>
      </c>
      <c r="B435" s="11" t="s">
        <v>2488</v>
      </c>
      <c r="C435" t="s">
        <v>386</v>
      </c>
      <c r="D435" t="s">
        <v>3626</v>
      </c>
      <c r="E435" t="s">
        <v>524</v>
      </c>
      <c r="G435">
        <v>97000</v>
      </c>
      <c r="H435">
        <f t="shared" si="9"/>
        <v>600802</v>
      </c>
    </row>
    <row r="436" spans="1:8" x14ac:dyDescent="0.3">
      <c r="A436" s="215">
        <v>44824</v>
      </c>
      <c r="B436" s="11"/>
      <c r="C436" t="s">
        <v>3400</v>
      </c>
      <c r="D436" t="s">
        <v>3627</v>
      </c>
      <c r="F436">
        <v>5300000</v>
      </c>
      <c r="H436">
        <f t="shared" si="9"/>
        <v>5900802</v>
      </c>
    </row>
    <row r="437" spans="1:8" x14ac:dyDescent="0.3">
      <c r="A437" s="215">
        <v>44825</v>
      </c>
      <c r="B437" s="11" t="s">
        <v>2489</v>
      </c>
      <c r="C437" t="s">
        <v>56</v>
      </c>
      <c r="D437" t="s">
        <v>3628</v>
      </c>
      <c r="E437" t="s">
        <v>466</v>
      </c>
      <c r="G437">
        <v>17500</v>
      </c>
      <c r="H437">
        <f t="shared" si="9"/>
        <v>5883302</v>
      </c>
    </row>
    <row r="438" spans="1:8" x14ac:dyDescent="0.3">
      <c r="A438" s="215">
        <v>44825</v>
      </c>
      <c r="B438" s="11" t="s">
        <v>2490</v>
      </c>
      <c r="C438" t="s">
        <v>29</v>
      </c>
      <c r="D438" t="s">
        <v>3629</v>
      </c>
      <c r="E438" t="s">
        <v>854</v>
      </c>
      <c r="G438">
        <v>50000</v>
      </c>
      <c r="H438">
        <f t="shared" si="9"/>
        <v>5833302</v>
      </c>
    </row>
    <row r="439" spans="1:8" x14ac:dyDescent="0.3">
      <c r="A439" s="215">
        <v>44825</v>
      </c>
      <c r="B439" s="11" t="s">
        <v>2491</v>
      </c>
      <c r="C439" t="s">
        <v>386</v>
      </c>
      <c r="D439" t="s">
        <v>3630</v>
      </c>
      <c r="E439" t="s">
        <v>477</v>
      </c>
      <c r="G439">
        <v>50000</v>
      </c>
      <c r="H439">
        <f t="shared" si="9"/>
        <v>5783302</v>
      </c>
    </row>
    <row r="440" spans="1:8" x14ac:dyDescent="0.3">
      <c r="A440" s="215">
        <v>44827</v>
      </c>
      <c r="B440" s="11" t="s">
        <v>2492</v>
      </c>
      <c r="C440" t="s">
        <v>29</v>
      </c>
      <c r="D440" t="s">
        <v>3631</v>
      </c>
      <c r="E440" t="s">
        <v>897</v>
      </c>
      <c r="G440">
        <v>1780000</v>
      </c>
      <c r="H440">
        <f t="shared" si="9"/>
        <v>4003302</v>
      </c>
    </row>
    <row r="441" spans="1:8" x14ac:dyDescent="0.3">
      <c r="A441" s="215">
        <v>44827</v>
      </c>
      <c r="B441" s="11" t="s">
        <v>2493</v>
      </c>
      <c r="C441" t="s">
        <v>66</v>
      </c>
      <c r="D441" t="s">
        <v>3632</v>
      </c>
      <c r="E441" t="s">
        <v>938</v>
      </c>
      <c r="G441">
        <v>50000</v>
      </c>
      <c r="H441">
        <f t="shared" si="9"/>
        <v>3953302</v>
      </c>
    </row>
    <row r="442" spans="1:8" x14ac:dyDescent="0.3">
      <c r="A442" s="215">
        <v>44827</v>
      </c>
      <c r="B442" s="11" t="s">
        <v>2494</v>
      </c>
      <c r="C442" t="s">
        <v>386</v>
      </c>
      <c r="D442" t="s">
        <v>3457</v>
      </c>
      <c r="E442" t="s">
        <v>591</v>
      </c>
      <c r="G442">
        <v>6000</v>
      </c>
      <c r="H442">
        <f t="shared" si="9"/>
        <v>3947302</v>
      </c>
    </row>
    <row r="443" spans="1:8" x14ac:dyDescent="0.3">
      <c r="A443" s="215">
        <v>44827</v>
      </c>
      <c r="B443" s="11" t="s">
        <v>2495</v>
      </c>
      <c r="C443" t="s">
        <v>3366</v>
      </c>
      <c r="D443" t="s">
        <v>3633</v>
      </c>
      <c r="E443" t="s">
        <v>477</v>
      </c>
      <c r="G443">
        <v>252000</v>
      </c>
      <c r="H443">
        <f t="shared" si="9"/>
        <v>3695302</v>
      </c>
    </row>
    <row r="444" spans="1:8" x14ac:dyDescent="0.3">
      <c r="A444" s="215">
        <v>44827</v>
      </c>
      <c r="B444" s="11" t="s">
        <v>2496</v>
      </c>
      <c r="C444" t="s">
        <v>386</v>
      </c>
      <c r="D444" t="s">
        <v>3634</v>
      </c>
      <c r="E444" t="s">
        <v>3435</v>
      </c>
      <c r="G444">
        <v>177000</v>
      </c>
      <c r="H444">
        <f t="shared" si="9"/>
        <v>3518302</v>
      </c>
    </row>
    <row r="445" spans="1:8" x14ac:dyDescent="0.3">
      <c r="A445" s="215">
        <v>44830</v>
      </c>
      <c r="B445" s="11" t="s">
        <v>2497</v>
      </c>
      <c r="C445" t="s">
        <v>56</v>
      </c>
      <c r="D445" t="s">
        <v>3565</v>
      </c>
      <c r="E445" t="s">
        <v>466</v>
      </c>
      <c r="G445">
        <v>10700</v>
      </c>
      <c r="H445">
        <f t="shared" si="9"/>
        <v>3507602</v>
      </c>
    </row>
    <row r="446" spans="1:8" x14ac:dyDescent="0.3">
      <c r="A446" s="215">
        <v>44830</v>
      </c>
      <c r="B446" s="11" t="s">
        <v>2498</v>
      </c>
      <c r="C446" t="s">
        <v>56</v>
      </c>
      <c r="D446" t="s">
        <v>3635</v>
      </c>
      <c r="E446" t="s">
        <v>591</v>
      </c>
      <c r="G446">
        <v>502000</v>
      </c>
      <c r="H446">
        <f t="shared" si="9"/>
        <v>3005602</v>
      </c>
    </row>
    <row r="447" spans="1:8" x14ac:dyDescent="0.3">
      <c r="A447" s="215">
        <v>44830</v>
      </c>
      <c r="B447" s="11" t="s">
        <v>2499</v>
      </c>
      <c r="C447" t="s">
        <v>1258</v>
      </c>
      <c r="D447" t="s">
        <v>3636</v>
      </c>
      <c r="E447" t="s">
        <v>547</v>
      </c>
      <c r="G447">
        <v>5000</v>
      </c>
      <c r="H447">
        <f t="shared" si="9"/>
        <v>3000602</v>
      </c>
    </row>
    <row r="448" spans="1:8" x14ac:dyDescent="0.3">
      <c r="A448" s="215">
        <v>44830</v>
      </c>
      <c r="B448" s="11" t="s">
        <v>2500</v>
      </c>
      <c r="C448" t="s">
        <v>3336</v>
      </c>
      <c r="D448" t="s">
        <v>3637</v>
      </c>
      <c r="E448" t="s">
        <v>547</v>
      </c>
      <c r="G448">
        <v>75000</v>
      </c>
      <c r="H448">
        <f t="shared" si="9"/>
        <v>2925602</v>
      </c>
    </row>
    <row r="449" spans="1:8" x14ac:dyDescent="0.3">
      <c r="A449" s="215">
        <v>44831</v>
      </c>
      <c r="B449" s="11" t="s">
        <v>2501</v>
      </c>
      <c r="C449" t="s">
        <v>402</v>
      </c>
      <c r="D449" t="s">
        <v>3638</v>
      </c>
      <c r="E449" t="s">
        <v>611</v>
      </c>
      <c r="G449">
        <v>20000</v>
      </c>
      <c r="H449">
        <f t="shared" si="9"/>
        <v>2905602</v>
      </c>
    </row>
    <row r="450" spans="1:8" x14ac:dyDescent="0.3">
      <c r="A450" s="215">
        <v>44831</v>
      </c>
      <c r="B450" s="11" t="s">
        <v>2502</v>
      </c>
      <c r="C450" t="s">
        <v>386</v>
      </c>
      <c r="D450" t="s">
        <v>1654</v>
      </c>
      <c r="E450" t="s">
        <v>876</v>
      </c>
      <c r="G450">
        <v>62178</v>
      </c>
      <c r="H450">
        <f t="shared" si="9"/>
        <v>2843424</v>
      </c>
    </row>
    <row r="451" spans="1:8" x14ac:dyDescent="0.3">
      <c r="A451" s="215">
        <v>44832</v>
      </c>
      <c r="B451" s="11" t="s">
        <v>2503</v>
      </c>
      <c r="C451" t="s">
        <v>3620</v>
      </c>
      <c r="D451" t="s">
        <v>3639</v>
      </c>
      <c r="E451" t="s">
        <v>466</v>
      </c>
      <c r="G451">
        <v>17500</v>
      </c>
      <c r="H451">
        <f t="shared" si="9"/>
        <v>2825924</v>
      </c>
    </row>
    <row r="452" spans="1:8" x14ac:dyDescent="0.3">
      <c r="A452" s="215">
        <v>44832</v>
      </c>
      <c r="B452" s="11" t="s">
        <v>2504</v>
      </c>
      <c r="C452" t="s">
        <v>1427</v>
      </c>
      <c r="D452" t="s">
        <v>3640</v>
      </c>
      <c r="E452" t="s">
        <v>897</v>
      </c>
      <c r="G452">
        <v>25000</v>
      </c>
      <c r="H452">
        <f t="shared" si="9"/>
        <v>2800924</v>
      </c>
    </row>
    <row r="453" spans="1:8" x14ac:dyDescent="0.3">
      <c r="A453" s="215">
        <v>44832</v>
      </c>
      <c r="B453" s="11" t="s">
        <v>2505</v>
      </c>
      <c r="C453" t="s">
        <v>386</v>
      </c>
      <c r="D453" t="s">
        <v>3641</v>
      </c>
      <c r="E453" t="s">
        <v>477</v>
      </c>
      <c r="G453">
        <v>90000</v>
      </c>
      <c r="H453">
        <f t="shared" si="9"/>
        <v>2710924</v>
      </c>
    </row>
    <row r="454" spans="1:8" x14ac:dyDescent="0.3">
      <c r="A454" s="215">
        <v>44833</v>
      </c>
      <c r="B454" s="11" t="s">
        <v>2506</v>
      </c>
      <c r="C454" t="s">
        <v>3340</v>
      </c>
      <c r="D454" t="s">
        <v>3642</v>
      </c>
      <c r="E454" t="s">
        <v>477</v>
      </c>
      <c r="G454">
        <v>54000</v>
      </c>
      <c r="H454">
        <f t="shared" si="9"/>
        <v>2656924</v>
      </c>
    </row>
    <row r="455" spans="1:8" x14ac:dyDescent="0.3">
      <c r="A455" s="215">
        <v>44833</v>
      </c>
      <c r="B455" s="11" t="s">
        <v>2507</v>
      </c>
      <c r="C455" t="s">
        <v>1427</v>
      </c>
      <c r="D455" t="s">
        <v>3643</v>
      </c>
      <c r="E455" t="s">
        <v>897</v>
      </c>
      <c r="G455">
        <v>35000</v>
      </c>
      <c r="H455">
        <f t="shared" si="9"/>
        <v>2621924</v>
      </c>
    </row>
    <row r="456" spans="1:8" x14ac:dyDescent="0.3">
      <c r="A456" s="215">
        <v>44834</v>
      </c>
      <c r="B456" s="11" t="s">
        <v>2508</v>
      </c>
      <c r="C456" t="s">
        <v>56</v>
      </c>
      <c r="D456" t="s">
        <v>2156</v>
      </c>
      <c r="E456" t="s">
        <v>591</v>
      </c>
      <c r="G456">
        <v>4000</v>
      </c>
      <c r="H456">
        <f t="shared" si="9"/>
        <v>2617924</v>
      </c>
    </row>
    <row r="457" spans="1:8" x14ac:dyDescent="0.3">
      <c r="A457" s="215">
        <v>44837</v>
      </c>
      <c r="B457" s="11" t="s">
        <v>2509</v>
      </c>
      <c r="C457" t="s">
        <v>3620</v>
      </c>
      <c r="D457" t="s">
        <v>3644</v>
      </c>
      <c r="E457" t="s">
        <v>466</v>
      </c>
      <c r="G457">
        <v>2400</v>
      </c>
      <c r="H457">
        <f t="shared" si="9"/>
        <v>2615524</v>
      </c>
    </row>
    <row r="458" spans="1:8" x14ac:dyDescent="0.3">
      <c r="A458" s="215">
        <v>44837</v>
      </c>
      <c r="B458" s="11" t="s">
        <v>2510</v>
      </c>
      <c r="C458" t="s">
        <v>3366</v>
      </c>
      <c r="D458" t="s">
        <v>3633</v>
      </c>
      <c r="E458" t="s">
        <v>477</v>
      </c>
      <c r="G458">
        <v>218000</v>
      </c>
      <c r="H458">
        <f t="shared" ref="H458:H522" si="10">H457-G458+F458</f>
        <v>2397524</v>
      </c>
    </row>
    <row r="459" spans="1:8" x14ac:dyDescent="0.3">
      <c r="A459" s="215">
        <v>44837</v>
      </c>
      <c r="B459" s="11" t="s">
        <v>2511</v>
      </c>
      <c r="C459" t="s">
        <v>386</v>
      </c>
      <c r="D459" t="s">
        <v>3601</v>
      </c>
      <c r="E459" t="s">
        <v>3435</v>
      </c>
      <c r="G459">
        <v>11000</v>
      </c>
      <c r="H459">
        <f t="shared" si="10"/>
        <v>2386524</v>
      </c>
    </row>
    <row r="460" spans="1:8" x14ac:dyDescent="0.3">
      <c r="A460" s="215">
        <v>44837</v>
      </c>
      <c r="B460" s="11" t="s">
        <v>2512</v>
      </c>
      <c r="C460" s="6" t="s">
        <v>3473</v>
      </c>
      <c r="D460" t="s">
        <v>3645</v>
      </c>
      <c r="E460" t="s">
        <v>481</v>
      </c>
      <c r="G460">
        <v>5000</v>
      </c>
      <c r="H460">
        <f t="shared" si="10"/>
        <v>2381524</v>
      </c>
    </row>
    <row r="461" spans="1:8" x14ac:dyDescent="0.3">
      <c r="A461" s="215">
        <v>44838</v>
      </c>
      <c r="B461" s="11" t="s">
        <v>2513</v>
      </c>
      <c r="C461" t="s">
        <v>386</v>
      </c>
      <c r="D461" t="s">
        <v>3646</v>
      </c>
      <c r="E461" t="s">
        <v>726</v>
      </c>
      <c r="G461">
        <v>30178</v>
      </c>
      <c r="H461">
        <f t="shared" si="10"/>
        <v>2351346</v>
      </c>
    </row>
    <row r="462" spans="1:8" x14ac:dyDescent="0.3">
      <c r="A462" s="215">
        <v>44838</v>
      </c>
      <c r="B462" s="11" t="s">
        <v>2514</v>
      </c>
      <c r="C462" t="s">
        <v>1258</v>
      </c>
      <c r="D462" t="s">
        <v>3647</v>
      </c>
      <c r="E462" t="s">
        <v>517</v>
      </c>
      <c r="G462">
        <v>370000</v>
      </c>
      <c r="H462">
        <f t="shared" si="10"/>
        <v>1981346</v>
      </c>
    </row>
    <row r="463" spans="1:8" x14ac:dyDescent="0.3">
      <c r="A463" s="215">
        <v>44838</v>
      </c>
      <c r="B463" s="11" t="s">
        <v>2515</v>
      </c>
      <c r="C463" t="s">
        <v>56</v>
      </c>
      <c r="D463" t="s">
        <v>3648</v>
      </c>
      <c r="E463" t="s">
        <v>1632</v>
      </c>
      <c r="G463">
        <v>355000</v>
      </c>
      <c r="H463">
        <f t="shared" si="10"/>
        <v>1626346</v>
      </c>
    </row>
    <row r="464" spans="1:8" x14ac:dyDescent="0.3">
      <c r="A464" s="215">
        <v>44839</v>
      </c>
      <c r="B464" s="11" t="s">
        <v>2516</v>
      </c>
      <c r="C464" t="s">
        <v>3620</v>
      </c>
      <c r="D464" t="s">
        <v>3649</v>
      </c>
      <c r="E464" t="s">
        <v>466</v>
      </c>
      <c r="G464">
        <v>20000</v>
      </c>
      <c r="H464">
        <f t="shared" si="10"/>
        <v>1606346</v>
      </c>
    </row>
    <row r="465" spans="1:8" x14ac:dyDescent="0.3">
      <c r="A465" s="215">
        <v>44839</v>
      </c>
      <c r="B465" s="11" t="s">
        <v>2517</v>
      </c>
      <c r="C465" t="s">
        <v>56</v>
      </c>
      <c r="D465" t="s">
        <v>3650</v>
      </c>
      <c r="E465" t="s">
        <v>466</v>
      </c>
      <c r="G465">
        <v>224000</v>
      </c>
      <c r="H465">
        <f t="shared" si="10"/>
        <v>1382346</v>
      </c>
    </row>
    <row r="466" spans="1:8" x14ac:dyDescent="0.3">
      <c r="A466" s="215">
        <v>44841</v>
      </c>
      <c r="B466" s="11" t="s">
        <v>2518</v>
      </c>
      <c r="C466" t="s">
        <v>56</v>
      </c>
      <c r="D466" t="s">
        <v>3651</v>
      </c>
      <c r="E466" t="s">
        <v>466</v>
      </c>
      <c r="G466">
        <v>16000</v>
      </c>
      <c r="H466">
        <f t="shared" si="10"/>
        <v>1366346</v>
      </c>
    </row>
    <row r="467" spans="1:8" x14ac:dyDescent="0.3">
      <c r="A467" s="215">
        <v>44841</v>
      </c>
      <c r="B467" s="11" t="s">
        <v>2519</v>
      </c>
      <c r="C467" t="s">
        <v>3340</v>
      </c>
      <c r="D467" t="s">
        <v>3652</v>
      </c>
      <c r="E467" t="s">
        <v>475</v>
      </c>
      <c r="G467">
        <v>13000</v>
      </c>
      <c r="H467">
        <f t="shared" si="10"/>
        <v>1353346</v>
      </c>
    </row>
    <row r="468" spans="1:8" x14ac:dyDescent="0.3">
      <c r="A468" s="215">
        <v>44844</v>
      </c>
      <c r="B468" s="11" t="s">
        <v>2520</v>
      </c>
      <c r="C468" t="s">
        <v>26</v>
      </c>
      <c r="D468" t="s">
        <v>3653</v>
      </c>
      <c r="E468" t="s">
        <v>611</v>
      </c>
      <c r="G468">
        <v>200000</v>
      </c>
      <c r="H468">
        <f t="shared" si="10"/>
        <v>1153346</v>
      </c>
    </row>
    <row r="469" spans="1:8" x14ac:dyDescent="0.3">
      <c r="A469" s="215">
        <v>44844</v>
      </c>
      <c r="B469" s="11" t="s">
        <v>2521</v>
      </c>
      <c r="C469" t="s">
        <v>386</v>
      </c>
      <c r="D469" t="s">
        <v>3654</v>
      </c>
      <c r="E469" t="s">
        <v>938</v>
      </c>
      <c r="G469">
        <v>10000</v>
      </c>
      <c r="H469">
        <f t="shared" si="10"/>
        <v>1143346</v>
      </c>
    </row>
    <row r="470" spans="1:8" x14ac:dyDescent="0.3">
      <c r="A470" s="215">
        <v>44844</v>
      </c>
      <c r="B470" s="11" t="s">
        <v>2522</v>
      </c>
      <c r="C470" t="s">
        <v>386</v>
      </c>
      <c r="D470" t="s">
        <v>3655</v>
      </c>
      <c r="E470" t="s">
        <v>547</v>
      </c>
      <c r="G470">
        <v>10000</v>
      </c>
      <c r="H470">
        <f t="shared" si="10"/>
        <v>1133346</v>
      </c>
    </row>
    <row r="471" spans="1:8" x14ac:dyDescent="0.3">
      <c r="A471" s="215">
        <v>44844</v>
      </c>
      <c r="B471" s="11" t="s">
        <v>2523</v>
      </c>
      <c r="C471" t="s">
        <v>56</v>
      </c>
      <c r="D471" t="s">
        <v>3656</v>
      </c>
      <c r="E471" t="s">
        <v>466</v>
      </c>
      <c r="G471">
        <v>9600</v>
      </c>
      <c r="H471">
        <f t="shared" si="10"/>
        <v>1123746</v>
      </c>
    </row>
    <row r="472" spans="1:8" x14ac:dyDescent="0.3">
      <c r="A472" s="215">
        <v>44844</v>
      </c>
      <c r="B472" s="11" t="s">
        <v>2524</v>
      </c>
      <c r="C472" t="s">
        <v>56</v>
      </c>
      <c r="D472" t="s">
        <v>3657</v>
      </c>
      <c r="E472" t="s">
        <v>897</v>
      </c>
      <c r="G472">
        <v>5000</v>
      </c>
      <c r="H472">
        <f t="shared" si="10"/>
        <v>1118746</v>
      </c>
    </row>
    <row r="473" spans="1:8" x14ac:dyDescent="0.3">
      <c r="A473" s="215">
        <v>44844</v>
      </c>
      <c r="B473" s="11" t="s">
        <v>2525</v>
      </c>
      <c r="C473" t="s">
        <v>56</v>
      </c>
      <c r="D473" t="s">
        <v>3658</v>
      </c>
      <c r="E473" t="s">
        <v>466</v>
      </c>
      <c r="G473">
        <v>3700</v>
      </c>
      <c r="H473">
        <f t="shared" si="10"/>
        <v>1115046</v>
      </c>
    </row>
    <row r="474" spans="1:8" x14ac:dyDescent="0.3">
      <c r="A474" s="215">
        <v>44844</v>
      </c>
      <c r="B474" s="11" t="s">
        <v>2526</v>
      </c>
      <c r="C474" t="s">
        <v>26</v>
      </c>
      <c r="D474" t="s">
        <v>3659</v>
      </c>
      <c r="E474" t="s">
        <v>591</v>
      </c>
      <c r="G474">
        <v>6000</v>
      </c>
      <c r="H474">
        <f t="shared" si="10"/>
        <v>1109046</v>
      </c>
    </row>
    <row r="475" spans="1:8" x14ac:dyDescent="0.3">
      <c r="A475" s="215">
        <v>44845</v>
      </c>
      <c r="B475" s="11" t="s">
        <v>2527</v>
      </c>
      <c r="C475" t="s">
        <v>3366</v>
      </c>
      <c r="D475" t="s">
        <v>3660</v>
      </c>
      <c r="E475" t="s">
        <v>477</v>
      </c>
      <c r="G475">
        <v>244000</v>
      </c>
      <c r="H475">
        <f t="shared" si="10"/>
        <v>865046</v>
      </c>
    </row>
    <row r="476" spans="1:8" x14ac:dyDescent="0.3">
      <c r="A476" s="215">
        <v>44845</v>
      </c>
      <c r="B476" s="11" t="s">
        <v>2528</v>
      </c>
      <c r="C476" t="s">
        <v>386</v>
      </c>
      <c r="D476" t="s">
        <v>3661</v>
      </c>
      <c r="E476" t="s">
        <v>3435</v>
      </c>
      <c r="G476">
        <v>185850</v>
      </c>
      <c r="H476">
        <f t="shared" si="10"/>
        <v>679196</v>
      </c>
    </row>
    <row r="477" spans="1:8" x14ac:dyDescent="0.3">
      <c r="A477" s="215">
        <v>44846</v>
      </c>
      <c r="B477" s="11"/>
      <c r="C477" t="s">
        <v>3400</v>
      </c>
      <c r="D477" t="s">
        <v>3662</v>
      </c>
      <c r="F477">
        <v>3500000</v>
      </c>
      <c r="H477">
        <f t="shared" si="10"/>
        <v>4179196</v>
      </c>
    </row>
    <row r="478" spans="1:8" x14ac:dyDescent="0.3">
      <c r="A478" s="215">
        <v>44846</v>
      </c>
      <c r="B478" s="11" t="s">
        <v>2529</v>
      </c>
      <c r="C478" t="s">
        <v>1258</v>
      </c>
      <c r="D478" t="s">
        <v>3663</v>
      </c>
      <c r="E478" t="s">
        <v>897</v>
      </c>
      <c r="G478">
        <v>15000</v>
      </c>
      <c r="H478">
        <f t="shared" si="10"/>
        <v>4164196</v>
      </c>
    </row>
    <row r="479" spans="1:8" x14ac:dyDescent="0.3">
      <c r="A479" s="215">
        <v>44846</v>
      </c>
      <c r="B479" s="11" t="s">
        <v>2530</v>
      </c>
      <c r="C479" t="s">
        <v>26</v>
      </c>
      <c r="D479" t="s">
        <v>3664</v>
      </c>
      <c r="E479" t="s">
        <v>475</v>
      </c>
      <c r="G479">
        <v>50000</v>
      </c>
      <c r="H479">
        <f t="shared" si="10"/>
        <v>4114196</v>
      </c>
    </row>
    <row r="480" spans="1:8" x14ac:dyDescent="0.3">
      <c r="A480" s="215">
        <v>44847</v>
      </c>
      <c r="B480" s="11" t="s">
        <v>2531</v>
      </c>
      <c r="C480" t="s">
        <v>26</v>
      </c>
      <c r="D480" t="s">
        <v>3665</v>
      </c>
      <c r="E480" t="s">
        <v>475</v>
      </c>
      <c r="G480">
        <v>2000</v>
      </c>
      <c r="H480">
        <f t="shared" si="10"/>
        <v>4112196</v>
      </c>
    </row>
    <row r="481" spans="1:8" x14ac:dyDescent="0.3">
      <c r="A481" s="215">
        <v>44848</v>
      </c>
      <c r="B481" s="11" t="s">
        <v>2532</v>
      </c>
      <c r="C481" t="s">
        <v>56</v>
      </c>
      <c r="D481" t="s">
        <v>3666</v>
      </c>
      <c r="E481" t="s">
        <v>529</v>
      </c>
      <c r="G481">
        <v>380000</v>
      </c>
      <c r="H481">
        <f t="shared" si="10"/>
        <v>3732196</v>
      </c>
    </row>
    <row r="482" spans="1:8" x14ac:dyDescent="0.3">
      <c r="A482" s="215">
        <v>44848</v>
      </c>
      <c r="B482" s="11" t="s">
        <v>2533</v>
      </c>
      <c r="C482" t="s">
        <v>56</v>
      </c>
      <c r="D482" t="s">
        <v>3667</v>
      </c>
      <c r="E482" t="s">
        <v>529</v>
      </c>
      <c r="G482">
        <v>62000</v>
      </c>
      <c r="H482">
        <f t="shared" si="10"/>
        <v>3670196</v>
      </c>
    </row>
    <row r="483" spans="1:8" x14ac:dyDescent="0.3">
      <c r="A483" s="215">
        <v>44848</v>
      </c>
      <c r="B483" s="11" t="s">
        <v>2534</v>
      </c>
      <c r="C483" t="s">
        <v>56</v>
      </c>
      <c r="D483" t="s">
        <v>3668</v>
      </c>
      <c r="E483" t="s">
        <v>529</v>
      </c>
      <c r="G483">
        <v>21000</v>
      </c>
      <c r="H483">
        <f t="shared" si="10"/>
        <v>3649196</v>
      </c>
    </row>
    <row r="484" spans="1:8" x14ac:dyDescent="0.3">
      <c r="A484" s="215">
        <v>44848</v>
      </c>
      <c r="B484" s="11" t="s">
        <v>2535</v>
      </c>
      <c r="C484" t="s">
        <v>3336</v>
      </c>
      <c r="D484" t="s">
        <v>3670</v>
      </c>
      <c r="E484" t="s">
        <v>547</v>
      </c>
      <c r="G484">
        <v>15000</v>
      </c>
      <c r="H484">
        <f t="shared" si="10"/>
        <v>3634196</v>
      </c>
    </row>
    <row r="485" spans="1:8" x14ac:dyDescent="0.3">
      <c r="A485" s="215">
        <v>44848</v>
      </c>
      <c r="B485" s="11" t="s">
        <v>2536</v>
      </c>
      <c r="C485" t="s">
        <v>386</v>
      </c>
      <c r="D485" t="s">
        <v>3669</v>
      </c>
      <c r="E485" t="s">
        <v>3679</v>
      </c>
      <c r="G485">
        <v>120000</v>
      </c>
      <c r="H485">
        <f t="shared" si="10"/>
        <v>3514196</v>
      </c>
    </row>
    <row r="486" spans="1:8" x14ac:dyDescent="0.3">
      <c r="A486" s="215">
        <v>44851</v>
      </c>
      <c r="B486" s="11" t="s">
        <v>2537</v>
      </c>
      <c r="C486" t="s">
        <v>1258</v>
      </c>
      <c r="D486" t="s">
        <v>3671</v>
      </c>
      <c r="E486" t="s">
        <v>3435</v>
      </c>
      <c r="G486">
        <v>1500</v>
      </c>
      <c r="H486">
        <f t="shared" si="10"/>
        <v>3512696</v>
      </c>
    </row>
    <row r="487" spans="1:8" x14ac:dyDescent="0.3">
      <c r="A487" s="215">
        <v>44851</v>
      </c>
      <c r="B487" s="11" t="s">
        <v>2538</v>
      </c>
      <c r="C487" t="s">
        <v>1258</v>
      </c>
      <c r="D487" t="s">
        <v>1068</v>
      </c>
      <c r="E487" t="s">
        <v>603</v>
      </c>
      <c r="G487">
        <v>3000</v>
      </c>
      <c r="H487">
        <f t="shared" si="10"/>
        <v>3509696</v>
      </c>
    </row>
    <row r="488" spans="1:8" x14ac:dyDescent="0.3">
      <c r="A488" s="215">
        <v>44851</v>
      </c>
      <c r="B488" s="11" t="s">
        <v>2539</v>
      </c>
      <c r="C488" t="s">
        <v>1427</v>
      </c>
      <c r="D488" t="s">
        <v>3672</v>
      </c>
      <c r="E488" t="s">
        <v>897</v>
      </c>
      <c r="G488">
        <v>40000</v>
      </c>
      <c r="H488">
        <f t="shared" si="10"/>
        <v>3469696</v>
      </c>
    </row>
    <row r="489" spans="1:8" x14ac:dyDescent="0.3">
      <c r="A489" s="215">
        <v>44851</v>
      </c>
      <c r="B489" s="11" t="s">
        <v>2540</v>
      </c>
      <c r="C489" t="s">
        <v>56</v>
      </c>
      <c r="D489" t="s">
        <v>3673</v>
      </c>
      <c r="E489" t="s">
        <v>466</v>
      </c>
      <c r="G489">
        <v>20000</v>
      </c>
      <c r="H489">
        <f t="shared" si="10"/>
        <v>3449696</v>
      </c>
    </row>
    <row r="490" spans="1:8" x14ac:dyDescent="0.3">
      <c r="A490" s="215">
        <v>44851</v>
      </c>
      <c r="B490" s="11" t="s">
        <v>2541</v>
      </c>
      <c r="C490" t="s">
        <v>56</v>
      </c>
      <c r="D490" t="s">
        <v>3411</v>
      </c>
      <c r="E490" t="s">
        <v>466</v>
      </c>
      <c r="G490">
        <v>9600</v>
      </c>
      <c r="H490">
        <f t="shared" si="10"/>
        <v>3440096</v>
      </c>
    </row>
    <row r="491" spans="1:8" x14ac:dyDescent="0.3">
      <c r="A491" s="215">
        <v>44851</v>
      </c>
      <c r="B491" s="11" t="s">
        <v>2542</v>
      </c>
      <c r="C491" t="s">
        <v>386</v>
      </c>
      <c r="D491" t="s">
        <v>3674</v>
      </c>
      <c r="E491" t="s">
        <v>591</v>
      </c>
      <c r="G491">
        <v>20000</v>
      </c>
      <c r="H491">
        <f t="shared" si="10"/>
        <v>3420096</v>
      </c>
    </row>
    <row r="492" spans="1:8" x14ac:dyDescent="0.3">
      <c r="A492" s="215">
        <v>44851</v>
      </c>
      <c r="B492" s="11" t="s">
        <v>2543</v>
      </c>
      <c r="C492" t="s">
        <v>3366</v>
      </c>
      <c r="D492" t="s">
        <v>3675</v>
      </c>
      <c r="E492" t="s">
        <v>477</v>
      </c>
      <c r="G492">
        <v>24000</v>
      </c>
      <c r="H492">
        <f t="shared" si="10"/>
        <v>3396096</v>
      </c>
    </row>
    <row r="493" spans="1:8" x14ac:dyDescent="0.3">
      <c r="A493" s="215">
        <v>44851</v>
      </c>
      <c r="B493" s="11" t="s">
        <v>2544</v>
      </c>
      <c r="C493" t="s">
        <v>1378</v>
      </c>
      <c r="D493" t="s">
        <v>3676</v>
      </c>
      <c r="E493" t="s">
        <v>529</v>
      </c>
      <c r="G493">
        <v>48260</v>
      </c>
      <c r="H493">
        <f t="shared" si="10"/>
        <v>3347836</v>
      </c>
    </row>
    <row r="494" spans="1:8" x14ac:dyDescent="0.3">
      <c r="A494" s="215">
        <v>44852</v>
      </c>
      <c r="B494" s="11" t="s">
        <v>2545</v>
      </c>
      <c r="C494" t="s">
        <v>26</v>
      </c>
      <c r="D494" t="s">
        <v>2156</v>
      </c>
      <c r="E494" t="s">
        <v>591</v>
      </c>
      <c r="G494">
        <v>100000</v>
      </c>
      <c r="H494">
        <f t="shared" si="10"/>
        <v>3247836</v>
      </c>
    </row>
    <row r="495" spans="1:8" x14ac:dyDescent="0.3">
      <c r="A495" s="215">
        <v>44852</v>
      </c>
      <c r="B495" s="11" t="s">
        <v>2546</v>
      </c>
      <c r="C495" t="s">
        <v>26</v>
      </c>
      <c r="D495" t="s">
        <v>3677</v>
      </c>
      <c r="E495" t="s">
        <v>475</v>
      </c>
      <c r="G495">
        <v>15000</v>
      </c>
      <c r="H495">
        <f t="shared" si="10"/>
        <v>3232836</v>
      </c>
    </row>
    <row r="496" spans="1:8" x14ac:dyDescent="0.3">
      <c r="A496" s="215">
        <v>44852</v>
      </c>
      <c r="B496" s="11" t="s">
        <v>2547</v>
      </c>
      <c r="C496" t="s">
        <v>26</v>
      </c>
      <c r="D496" t="s">
        <v>3678</v>
      </c>
      <c r="E496" t="s">
        <v>524</v>
      </c>
      <c r="G496">
        <v>40000</v>
      </c>
      <c r="H496">
        <f t="shared" si="10"/>
        <v>3192836</v>
      </c>
    </row>
    <row r="497" spans="1:8" x14ac:dyDescent="0.3">
      <c r="A497" s="215">
        <v>44852</v>
      </c>
      <c r="B497" s="11" t="s">
        <v>2548</v>
      </c>
      <c r="C497" t="s">
        <v>402</v>
      </c>
      <c r="D497" t="s">
        <v>3680</v>
      </c>
      <c r="E497" t="s">
        <v>611</v>
      </c>
      <c r="G497">
        <v>5000</v>
      </c>
      <c r="H497">
        <f t="shared" si="10"/>
        <v>3187836</v>
      </c>
    </row>
    <row r="498" spans="1:8" x14ac:dyDescent="0.3">
      <c r="A498" s="215">
        <v>44852</v>
      </c>
      <c r="B498" s="11" t="s">
        <v>2549</v>
      </c>
      <c r="C498" s="6" t="s">
        <v>3366</v>
      </c>
      <c r="D498" t="s">
        <v>3681</v>
      </c>
      <c r="E498" t="s">
        <v>477</v>
      </c>
      <c r="G498">
        <v>132000</v>
      </c>
      <c r="H498">
        <f t="shared" si="10"/>
        <v>3055836</v>
      </c>
    </row>
    <row r="499" spans="1:8" x14ac:dyDescent="0.3">
      <c r="A499" s="215">
        <v>44853</v>
      </c>
      <c r="B499" s="11" t="s">
        <v>2550</v>
      </c>
      <c r="C499" s="6" t="s">
        <v>3682</v>
      </c>
      <c r="D499" t="s">
        <v>3683</v>
      </c>
      <c r="E499" t="s">
        <v>466</v>
      </c>
      <c r="G499">
        <v>6500</v>
      </c>
      <c r="H499">
        <f t="shared" si="10"/>
        <v>3049336</v>
      </c>
    </row>
    <row r="500" spans="1:8" x14ac:dyDescent="0.3">
      <c r="A500" s="215">
        <v>44854</v>
      </c>
      <c r="B500" s="11" t="s">
        <v>2551</v>
      </c>
      <c r="C500" t="s">
        <v>3400</v>
      </c>
      <c r="D500" t="s">
        <v>3629</v>
      </c>
      <c r="E500" t="s">
        <v>854</v>
      </c>
      <c r="G500">
        <v>50000</v>
      </c>
      <c r="H500">
        <f t="shared" si="10"/>
        <v>2999336</v>
      </c>
    </row>
    <row r="501" spans="1:8" x14ac:dyDescent="0.3">
      <c r="A501" s="215">
        <v>44854</v>
      </c>
      <c r="B501" s="11" t="s">
        <v>2552</v>
      </c>
      <c r="C501" t="s">
        <v>56</v>
      </c>
      <c r="D501" t="s">
        <v>3656</v>
      </c>
      <c r="E501" t="s">
        <v>466</v>
      </c>
      <c r="G501">
        <v>12600</v>
      </c>
      <c r="H501">
        <f t="shared" si="10"/>
        <v>2986736</v>
      </c>
    </row>
    <row r="502" spans="1:8" x14ac:dyDescent="0.3">
      <c r="A502" s="215">
        <v>44854</v>
      </c>
      <c r="B502" s="11" t="s">
        <v>2553</v>
      </c>
      <c r="C502" t="s">
        <v>56</v>
      </c>
      <c r="D502" t="s">
        <v>3673</v>
      </c>
      <c r="E502" t="s">
        <v>466</v>
      </c>
      <c r="G502">
        <v>20000</v>
      </c>
      <c r="H502">
        <f t="shared" si="10"/>
        <v>2966736</v>
      </c>
    </row>
    <row r="503" spans="1:8" x14ac:dyDescent="0.3">
      <c r="A503" s="215">
        <v>44854</v>
      </c>
      <c r="B503" s="11" t="s">
        <v>2554</v>
      </c>
      <c r="C503" t="s">
        <v>56</v>
      </c>
      <c r="D503" t="s">
        <v>3650</v>
      </c>
      <c r="E503" t="s">
        <v>466</v>
      </c>
      <c r="G503">
        <v>49000</v>
      </c>
      <c r="H503">
        <f t="shared" si="10"/>
        <v>2917736</v>
      </c>
    </row>
    <row r="504" spans="1:8" x14ac:dyDescent="0.3">
      <c r="A504" s="215">
        <v>44854</v>
      </c>
      <c r="B504" s="11" t="s">
        <v>2555</v>
      </c>
      <c r="C504" t="s">
        <v>56</v>
      </c>
      <c r="D504" t="s">
        <v>3684</v>
      </c>
      <c r="E504" t="s">
        <v>529</v>
      </c>
      <c r="G504">
        <v>50000</v>
      </c>
      <c r="H504">
        <f t="shared" si="10"/>
        <v>2867736</v>
      </c>
    </row>
    <row r="505" spans="1:8" x14ac:dyDescent="0.3">
      <c r="A505" s="215">
        <v>44854</v>
      </c>
      <c r="B505" s="11" t="s">
        <v>2556</v>
      </c>
      <c r="C505" t="s">
        <v>402</v>
      </c>
      <c r="D505" t="s">
        <v>3685</v>
      </c>
      <c r="E505" t="s">
        <v>481</v>
      </c>
      <c r="G505">
        <v>7000</v>
      </c>
      <c r="H505">
        <f t="shared" si="10"/>
        <v>2860736</v>
      </c>
    </row>
    <row r="506" spans="1:8" x14ac:dyDescent="0.3">
      <c r="A506" s="215">
        <v>44854</v>
      </c>
      <c r="B506" s="11" t="s">
        <v>2557</v>
      </c>
      <c r="C506" t="s">
        <v>56</v>
      </c>
      <c r="D506" t="s">
        <v>3686</v>
      </c>
      <c r="E506" t="s">
        <v>477</v>
      </c>
      <c r="G506">
        <v>32000</v>
      </c>
      <c r="H506">
        <f t="shared" si="10"/>
        <v>2828736</v>
      </c>
    </row>
    <row r="507" spans="1:8" x14ac:dyDescent="0.3">
      <c r="A507" s="215">
        <v>44854</v>
      </c>
      <c r="B507" s="11" t="s">
        <v>2558</v>
      </c>
      <c r="C507" t="s">
        <v>26</v>
      </c>
      <c r="D507" t="s">
        <v>3687</v>
      </c>
      <c r="E507" t="s">
        <v>524</v>
      </c>
      <c r="G507">
        <v>36000</v>
      </c>
      <c r="H507">
        <f t="shared" si="10"/>
        <v>2792736</v>
      </c>
    </row>
    <row r="508" spans="1:8" x14ac:dyDescent="0.3">
      <c r="A508" s="215">
        <v>44855</v>
      </c>
      <c r="B508" s="11" t="s">
        <v>2559</v>
      </c>
      <c r="C508" t="s">
        <v>26</v>
      </c>
      <c r="D508" t="s">
        <v>3688</v>
      </c>
      <c r="E508" t="s">
        <v>3435</v>
      </c>
      <c r="G508">
        <v>221250</v>
      </c>
      <c r="H508">
        <f t="shared" si="10"/>
        <v>2571486</v>
      </c>
    </row>
    <row r="509" spans="1:8" x14ac:dyDescent="0.3">
      <c r="A509" s="215">
        <v>44855</v>
      </c>
      <c r="B509" s="11" t="s">
        <v>2560</v>
      </c>
      <c r="C509" t="s">
        <v>56</v>
      </c>
      <c r="D509" t="s">
        <v>3689</v>
      </c>
      <c r="E509" t="s">
        <v>524</v>
      </c>
      <c r="G509">
        <v>7500</v>
      </c>
      <c r="H509">
        <f t="shared" si="10"/>
        <v>2563986</v>
      </c>
    </row>
    <row r="510" spans="1:8" x14ac:dyDescent="0.3">
      <c r="A510" s="215">
        <v>44855</v>
      </c>
      <c r="B510" s="11" t="s">
        <v>2561</v>
      </c>
      <c r="C510" t="s">
        <v>56</v>
      </c>
      <c r="D510" t="s">
        <v>3690</v>
      </c>
      <c r="E510" t="s">
        <v>466</v>
      </c>
      <c r="G510">
        <v>14000</v>
      </c>
      <c r="H510">
        <f t="shared" si="10"/>
        <v>2549986</v>
      </c>
    </row>
    <row r="511" spans="1:8" x14ac:dyDescent="0.3">
      <c r="A511" s="215">
        <v>44855</v>
      </c>
      <c r="B511" s="11" t="s">
        <v>2562</v>
      </c>
      <c r="C511" t="s">
        <v>56</v>
      </c>
      <c r="D511" t="s">
        <v>3691</v>
      </c>
      <c r="E511" t="s">
        <v>591</v>
      </c>
      <c r="G511">
        <v>8000</v>
      </c>
      <c r="H511">
        <f t="shared" si="10"/>
        <v>2541986</v>
      </c>
    </row>
    <row r="512" spans="1:8" x14ac:dyDescent="0.3">
      <c r="A512" s="215">
        <v>44855</v>
      </c>
      <c r="B512" s="11" t="s">
        <v>2563</v>
      </c>
      <c r="C512" s="6" t="s">
        <v>3366</v>
      </c>
      <c r="D512" t="s">
        <v>3692</v>
      </c>
      <c r="E512" t="s">
        <v>477</v>
      </c>
      <c r="G512">
        <v>4000</v>
      </c>
      <c r="H512">
        <f t="shared" si="10"/>
        <v>2537986</v>
      </c>
    </row>
    <row r="513" spans="1:8" x14ac:dyDescent="0.3">
      <c r="A513" s="215">
        <v>44855</v>
      </c>
      <c r="B513" s="11" t="s">
        <v>2564</v>
      </c>
      <c r="C513" s="6" t="s">
        <v>3366</v>
      </c>
      <c r="D513" t="s">
        <v>3693</v>
      </c>
      <c r="E513" t="s">
        <v>477</v>
      </c>
      <c r="G513">
        <v>24000</v>
      </c>
      <c r="H513">
        <f t="shared" si="10"/>
        <v>2513986</v>
      </c>
    </row>
    <row r="514" spans="1:8" x14ac:dyDescent="0.3">
      <c r="A514" s="215">
        <v>44855</v>
      </c>
      <c r="B514" s="11" t="s">
        <v>2565</v>
      </c>
      <c r="C514" s="6" t="s">
        <v>3366</v>
      </c>
      <c r="D514" t="s">
        <v>3694</v>
      </c>
      <c r="E514" t="s">
        <v>477</v>
      </c>
      <c r="G514">
        <v>144000</v>
      </c>
      <c r="H514">
        <f t="shared" si="10"/>
        <v>2369986</v>
      </c>
    </row>
    <row r="515" spans="1:8" x14ac:dyDescent="0.3">
      <c r="A515" s="215">
        <v>44855</v>
      </c>
      <c r="B515" s="11" t="s">
        <v>2566</v>
      </c>
      <c r="C515" t="s">
        <v>56</v>
      </c>
      <c r="D515" t="s">
        <v>3695</v>
      </c>
      <c r="E515" t="s">
        <v>909</v>
      </c>
      <c r="G515">
        <v>50000</v>
      </c>
      <c r="H515">
        <f t="shared" si="10"/>
        <v>2319986</v>
      </c>
    </row>
    <row r="516" spans="1:8" x14ac:dyDescent="0.3">
      <c r="A516" s="215">
        <v>44858</v>
      </c>
      <c r="B516" s="11" t="s">
        <v>2567</v>
      </c>
      <c r="C516" s="6" t="s">
        <v>386</v>
      </c>
      <c r="D516" t="s">
        <v>3696</v>
      </c>
      <c r="E516" t="s">
        <v>481</v>
      </c>
      <c r="G516">
        <v>2000</v>
      </c>
      <c r="H516">
        <f t="shared" si="10"/>
        <v>2317986</v>
      </c>
    </row>
    <row r="517" spans="1:8" x14ac:dyDescent="0.3">
      <c r="A517" s="215">
        <v>44858</v>
      </c>
      <c r="B517" s="11" t="s">
        <v>2568</v>
      </c>
      <c r="C517" s="6" t="s">
        <v>56</v>
      </c>
      <c r="D517" t="s">
        <v>3586</v>
      </c>
      <c r="E517" t="s">
        <v>466</v>
      </c>
      <c r="G517">
        <v>3500</v>
      </c>
      <c r="H517">
        <f t="shared" si="10"/>
        <v>2314486</v>
      </c>
    </row>
    <row r="518" spans="1:8" x14ac:dyDescent="0.3">
      <c r="A518" s="215">
        <v>44858</v>
      </c>
      <c r="B518" s="11" t="s">
        <v>2569</v>
      </c>
      <c r="C518" s="6" t="s">
        <v>56</v>
      </c>
      <c r="D518" t="s">
        <v>3697</v>
      </c>
      <c r="E518" t="s">
        <v>466</v>
      </c>
      <c r="G518">
        <v>6200</v>
      </c>
      <c r="H518">
        <f t="shared" si="10"/>
        <v>2308286</v>
      </c>
    </row>
    <row r="519" spans="1:8" x14ac:dyDescent="0.3">
      <c r="A519" s="215">
        <v>44858</v>
      </c>
      <c r="B519" s="11" t="s">
        <v>2570</v>
      </c>
      <c r="C519" s="6" t="s">
        <v>56</v>
      </c>
      <c r="D519" t="s">
        <v>3698</v>
      </c>
      <c r="E519" t="s">
        <v>466</v>
      </c>
      <c r="G519">
        <v>158191</v>
      </c>
      <c r="H519">
        <f t="shared" si="10"/>
        <v>2150095</v>
      </c>
    </row>
    <row r="520" spans="1:8" x14ac:dyDescent="0.3">
      <c r="A520" s="215">
        <v>44859</v>
      </c>
      <c r="B520" s="11" t="s">
        <v>2571</v>
      </c>
      <c r="C520" s="6" t="s">
        <v>56</v>
      </c>
      <c r="D520" t="s">
        <v>3699</v>
      </c>
      <c r="E520" t="s">
        <v>524</v>
      </c>
      <c r="G520">
        <v>78800</v>
      </c>
      <c r="H520">
        <f t="shared" si="10"/>
        <v>2071295</v>
      </c>
    </row>
    <row r="521" spans="1:8" x14ac:dyDescent="0.3">
      <c r="A521" s="215">
        <v>44859</v>
      </c>
      <c r="B521" s="11" t="s">
        <v>2572</v>
      </c>
      <c r="C521" s="6" t="s">
        <v>26</v>
      </c>
      <c r="D521" t="s">
        <v>3700</v>
      </c>
      <c r="E521" t="s">
        <v>481</v>
      </c>
      <c r="G521">
        <v>3200</v>
      </c>
      <c r="H521">
        <f t="shared" si="10"/>
        <v>2068095</v>
      </c>
    </row>
    <row r="522" spans="1:8" x14ac:dyDescent="0.3">
      <c r="A522" s="215">
        <v>44859</v>
      </c>
      <c r="B522" s="11" t="s">
        <v>2573</v>
      </c>
      <c r="C522" s="6" t="s">
        <v>26</v>
      </c>
      <c r="D522" t="s">
        <v>3701</v>
      </c>
      <c r="E522" t="s">
        <v>477</v>
      </c>
      <c r="G522">
        <v>126000</v>
      </c>
      <c r="H522">
        <f t="shared" si="10"/>
        <v>1942095</v>
      </c>
    </row>
    <row r="523" spans="1:8" x14ac:dyDescent="0.3">
      <c r="A523" s="215">
        <v>44859</v>
      </c>
      <c r="B523" s="11" t="s">
        <v>2574</v>
      </c>
      <c r="C523" s="6" t="s">
        <v>56</v>
      </c>
      <c r="D523" t="s">
        <v>3702</v>
      </c>
      <c r="E523" t="s">
        <v>477</v>
      </c>
      <c r="G523">
        <v>14500</v>
      </c>
      <c r="H523">
        <f t="shared" ref="H523:H588" si="11">H522-G523+F523</f>
        <v>1927595</v>
      </c>
    </row>
    <row r="524" spans="1:8" x14ac:dyDescent="0.3">
      <c r="A524" s="215">
        <v>44860</v>
      </c>
      <c r="B524" s="11" t="s">
        <v>2575</v>
      </c>
      <c r="C524" s="6" t="s">
        <v>56</v>
      </c>
      <c r="D524" t="s">
        <v>3703</v>
      </c>
      <c r="E524" t="s">
        <v>591</v>
      </c>
      <c r="G524">
        <v>2000</v>
      </c>
      <c r="H524">
        <f t="shared" si="11"/>
        <v>1925595</v>
      </c>
    </row>
    <row r="525" spans="1:8" x14ac:dyDescent="0.3">
      <c r="A525" s="215">
        <v>44860</v>
      </c>
      <c r="B525" s="11" t="s">
        <v>2576</v>
      </c>
      <c r="C525" s="6" t="s">
        <v>3340</v>
      </c>
      <c r="D525" t="s">
        <v>3704</v>
      </c>
      <c r="E525" t="s">
        <v>481</v>
      </c>
      <c r="G525">
        <v>1000</v>
      </c>
      <c r="H525">
        <f t="shared" si="11"/>
        <v>1924595</v>
      </c>
    </row>
    <row r="526" spans="1:8" x14ac:dyDescent="0.3">
      <c r="A526" s="215">
        <v>44860</v>
      </c>
      <c r="B526" s="11" t="s">
        <v>2577</v>
      </c>
      <c r="C526" s="6" t="s">
        <v>1427</v>
      </c>
      <c r="D526" t="s">
        <v>3705</v>
      </c>
      <c r="E526" t="s">
        <v>603</v>
      </c>
      <c r="G526">
        <v>3000</v>
      </c>
      <c r="H526">
        <f t="shared" si="11"/>
        <v>1921595</v>
      </c>
    </row>
    <row r="527" spans="1:8" x14ac:dyDescent="0.3">
      <c r="A527" s="215">
        <v>44860</v>
      </c>
      <c r="B527" s="11" t="s">
        <v>2578</v>
      </c>
      <c r="C527" s="6" t="s">
        <v>26</v>
      </c>
      <c r="D527" t="s">
        <v>3706</v>
      </c>
      <c r="E527" s="4" t="s">
        <v>876</v>
      </c>
      <c r="G527">
        <v>78913</v>
      </c>
      <c r="H527">
        <f t="shared" si="11"/>
        <v>1842682</v>
      </c>
    </row>
    <row r="528" spans="1:8" x14ac:dyDescent="0.3">
      <c r="A528" s="215">
        <v>44860</v>
      </c>
      <c r="B528" s="11" t="s">
        <v>2579</v>
      </c>
      <c r="C528" s="6" t="s">
        <v>56</v>
      </c>
      <c r="D528" t="s">
        <v>3707</v>
      </c>
      <c r="E528" t="s">
        <v>524</v>
      </c>
      <c r="G528">
        <v>2000</v>
      </c>
      <c r="H528">
        <f t="shared" si="11"/>
        <v>1840682</v>
      </c>
    </row>
    <row r="529" spans="1:9" x14ac:dyDescent="0.3">
      <c r="A529" s="215">
        <v>44861</v>
      </c>
      <c r="B529" s="11" t="s">
        <v>2580</v>
      </c>
      <c r="C529" s="6" t="s">
        <v>1378</v>
      </c>
      <c r="D529" t="s">
        <v>3708</v>
      </c>
      <c r="E529" t="s">
        <v>529</v>
      </c>
      <c r="G529">
        <v>25690</v>
      </c>
      <c r="H529">
        <f t="shared" si="11"/>
        <v>1814992</v>
      </c>
    </row>
    <row r="530" spans="1:9" x14ac:dyDescent="0.3">
      <c r="A530" s="215">
        <v>44861</v>
      </c>
      <c r="B530" s="11" t="s">
        <v>2581</v>
      </c>
      <c r="C530" s="6" t="s">
        <v>26</v>
      </c>
      <c r="D530" t="s">
        <v>3709</v>
      </c>
      <c r="E530" t="s">
        <v>466</v>
      </c>
      <c r="G530">
        <v>20000</v>
      </c>
      <c r="H530">
        <f t="shared" si="11"/>
        <v>1794992</v>
      </c>
    </row>
    <row r="531" spans="1:9" x14ac:dyDescent="0.3">
      <c r="A531" s="215">
        <v>44865</v>
      </c>
      <c r="B531" s="11" t="s">
        <v>2582</v>
      </c>
      <c r="C531" s="6" t="s">
        <v>56</v>
      </c>
      <c r="D531" t="s">
        <v>3565</v>
      </c>
      <c r="E531" t="s">
        <v>466</v>
      </c>
      <c r="G531">
        <v>11000</v>
      </c>
      <c r="H531">
        <f t="shared" si="11"/>
        <v>1783992</v>
      </c>
    </row>
    <row r="532" spans="1:9" x14ac:dyDescent="0.3">
      <c r="A532" s="215">
        <v>44865</v>
      </c>
      <c r="B532" s="11" t="s">
        <v>2583</v>
      </c>
      <c r="C532" s="6" t="s">
        <v>386</v>
      </c>
      <c r="D532" t="s">
        <v>3710</v>
      </c>
      <c r="E532" t="s">
        <v>938</v>
      </c>
      <c r="G532">
        <v>20000</v>
      </c>
      <c r="H532">
        <f t="shared" si="11"/>
        <v>1763992</v>
      </c>
      <c r="I532">
        <v>1763992</v>
      </c>
    </row>
    <row r="533" spans="1:9" x14ac:dyDescent="0.3">
      <c r="A533" s="215">
        <v>44866</v>
      </c>
      <c r="B533" s="11" t="s">
        <v>2584</v>
      </c>
      <c r="C533" s="6" t="s">
        <v>3366</v>
      </c>
      <c r="D533" t="s">
        <v>3711</v>
      </c>
      <c r="E533" t="s">
        <v>477</v>
      </c>
      <c r="G533">
        <v>102000</v>
      </c>
      <c r="H533">
        <f t="shared" si="11"/>
        <v>1661992</v>
      </c>
    </row>
    <row r="534" spans="1:9" x14ac:dyDescent="0.3">
      <c r="A534" s="215">
        <v>44866</v>
      </c>
      <c r="B534" s="11" t="s">
        <v>2585</v>
      </c>
      <c r="C534" s="6" t="s">
        <v>3473</v>
      </c>
      <c r="D534" t="s">
        <v>3712</v>
      </c>
      <c r="E534" t="s">
        <v>481</v>
      </c>
      <c r="G534">
        <v>5000</v>
      </c>
      <c r="H534">
        <f t="shared" si="11"/>
        <v>1656992</v>
      </c>
    </row>
    <row r="535" spans="1:9" x14ac:dyDescent="0.3">
      <c r="A535" s="215">
        <v>44866</v>
      </c>
      <c r="B535" s="11" t="s">
        <v>2586</v>
      </c>
      <c r="C535" s="6" t="s">
        <v>386</v>
      </c>
      <c r="D535" t="s">
        <v>3713</v>
      </c>
      <c r="E535" t="s">
        <v>481</v>
      </c>
      <c r="G535">
        <v>4000</v>
      </c>
      <c r="H535">
        <f t="shared" si="11"/>
        <v>1652992</v>
      </c>
    </row>
    <row r="536" spans="1:9" x14ac:dyDescent="0.3">
      <c r="A536" s="215">
        <v>44866</v>
      </c>
      <c r="B536" s="11" t="s">
        <v>2587</v>
      </c>
      <c r="C536" s="6" t="s">
        <v>1258</v>
      </c>
      <c r="D536" t="s">
        <v>3714</v>
      </c>
      <c r="E536" t="s">
        <v>517</v>
      </c>
      <c r="G536">
        <v>400000</v>
      </c>
      <c r="H536">
        <f t="shared" si="11"/>
        <v>1252992</v>
      </c>
    </row>
    <row r="537" spans="1:9" x14ac:dyDescent="0.3">
      <c r="A537" s="215">
        <v>44866</v>
      </c>
      <c r="B537" s="11" t="s">
        <v>2588</v>
      </c>
      <c r="C537" s="6" t="s">
        <v>402</v>
      </c>
      <c r="D537" t="s">
        <v>3715</v>
      </c>
      <c r="E537" t="s">
        <v>481</v>
      </c>
      <c r="G537">
        <v>7000</v>
      </c>
      <c r="H537">
        <f t="shared" si="11"/>
        <v>1245992</v>
      </c>
    </row>
    <row r="538" spans="1:9" x14ac:dyDescent="0.3">
      <c r="A538" s="215">
        <v>44867</v>
      </c>
      <c r="B538" s="11" t="s">
        <v>2589</v>
      </c>
      <c r="C538" s="6" t="s">
        <v>3473</v>
      </c>
      <c r="D538" t="s">
        <v>3716</v>
      </c>
      <c r="E538" t="s">
        <v>1632</v>
      </c>
      <c r="G538">
        <v>355000</v>
      </c>
      <c r="H538">
        <f t="shared" si="11"/>
        <v>890992</v>
      </c>
    </row>
    <row r="539" spans="1:9" x14ac:dyDescent="0.3">
      <c r="A539" s="215">
        <v>44867</v>
      </c>
      <c r="B539" s="11" t="s">
        <v>2590</v>
      </c>
      <c r="C539" s="6" t="s">
        <v>386</v>
      </c>
      <c r="D539" t="s">
        <v>3717</v>
      </c>
      <c r="E539" t="s">
        <v>938</v>
      </c>
      <c r="G539">
        <v>4000</v>
      </c>
      <c r="H539">
        <f t="shared" si="11"/>
        <v>886992</v>
      </c>
    </row>
    <row r="540" spans="1:9" x14ac:dyDescent="0.3">
      <c r="A540" s="215">
        <v>44867</v>
      </c>
      <c r="B540" s="11"/>
      <c r="C540" t="s">
        <v>2154</v>
      </c>
      <c r="D540" t="s">
        <v>3718</v>
      </c>
      <c r="E540" t="s">
        <v>3596</v>
      </c>
      <c r="F540">
        <v>12600</v>
      </c>
      <c r="H540">
        <f t="shared" si="11"/>
        <v>899592</v>
      </c>
    </row>
    <row r="541" spans="1:9" x14ac:dyDescent="0.3">
      <c r="A541" s="215">
        <v>44867</v>
      </c>
      <c r="B541" s="11"/>
      <c r="C541" s="6" t="s">
        <v>3400</v>
      </c>
      <c r="D541" t="s">
        <v>3719</v>
      </c>
      <c r="F541">
        <v>3500000</v>
      </c>
      <c r="H541">
        <f t="shared" si="11"/>
        <v>4399592</v>
      </c>
    </row>
    <row r="542" spans="1:9" x14ac:dyDescent="0.3">
      <c r="A542" s="215">
        <v>44868</v>
      </c>
      <c r="B542" s="11" t="s">
        <v>2591</v>
      </c>
      <c r="C542" s="6" t="s">
        <v>1378</v>
      </c>
      <c r="D542" t="s">
        <v>3720</v>
      </c>
      <c r="E542" t="s">
        <v>529</v>
      </c>
      <c r="G542">
        <v>16300</v>
      </c>
      <c r="H542">
        <f t="shared" si="11"/>
        <v>4383292</v>
      </c>
    </row>
    <row r="543" spans="1:9" x14ac:dyDescent="0.3">
      <c r="A543" s="215">
        <v>44869</v>
      </c>
      <c r="B543" s="11" t="s">
        <v>2592</v>
      </c>
      <c r="C543" s="6" t="s">
        <v>386</v>
      </c>
      <c r="D543" t="s">
        <v>3721</v>
      </c>
      <c r="E543" t="s">
        <v>481</v>
      </c>
      <c r="G543">
        <v>2000</v>
      </c>
      <c r="H543">
        <f t="shared" si="11"/>
        <v>4381292</v>
      </c>
    </row>
    <row r="544" spans="1:9" x14ac:dyDescent="0.3">
      <c r="A544" s="215">
        <v>44869</v>
      </c>
      <c r="B544" s="11" t="s">
        <v>2593</v>
      </c>
      <c r="C544" s="6" t="s">
        <v>3400</v>
      </c>
      <c r="D544" t="s">
        <v>3722</v>
      </c>
      <c r="E544" t="s">
        <v>912</v>
      </c>
      <c r="G544">
        <v>15000</v>
      </c>
      <c r="H544">
        <f t="shared" si="11"/>
        <v>4366292</v>
      </c>
    </row>
    <row r="545" spans="1:8" x14ac:dyDescent="0.3">
      <c r="A545" s="215">
        <v>44872</v>
      </c>
      <c r="B545" s="11" t="s">
        <v>2594</v>
      </c>
      <c r="C545" s="6" t="s">
        <v>56</v>
      </c>
      <c r="D545" t="s">
        <v>3723</v>
      </c>
      <c r="E545" t="s">
        <v>466</v>
      </c>
      <c r="G545">
        <v>521500</v>
      </c>
      <c r="H545">
        <f t="shared" si="11"/>
        <v>3844792</v>
      </c>
    </row>
    <row r="546" spans="1:8" x14ac:dyDescent="0.3">
      <c r="A546" s="215">
        <v>44872</v>
      </c>
      <c r="B546" s="11" t="s">
        <v>2595</v>
      </c>
      <c r="C546" s="6" t="s">
        <v>56</v>
      </c>
      <c r="D546" t="s">
        <v>3729</v>
      </c>
      <c r="E546" t="s">
        <v>524</v>
      </c>
      <c r="G546">
        <v>25000</v>
      </c>
      <c r="H546">
        <f t="shared" si="11"/>
        <v>3819792</v>
      </c>
    </row>
    <row r="547" spans="1:8" x14ac:dyDescent="0.3">
      <c r="A547" s="215">
        <v>44872</v>
      </c>
      <c r="B547" s="11" t="s">
        <v>2596</v>
      </c>
      <c r="C547" s="6" t="s">
        <v>56</v>
      </c>
      <c r="D547" t="s">
        <v>3411</v>
      </c>
      <c r="E547" t="s">
        <v>466</v>
      </c>
      <c r="G547">
        <v>11000</v>
      </c>
      <c r="H547">
        <f t="shared" si="11"/>
        <v>3808792</v>
      </c>
    </row>
    <row r="548" spans="1:8" x14ac:dyDescent="0.3">
      <c r="A548" s="215">
        <v>44872</v>
      </c>
      <c r="B548" s="11" t="s">
        <v>2597</v>
      </c>
      <c r="C548" s="6" t="s">
        <v>386</v>
      </c>
      <c r="D548" t="s">
        <v>3724</v>
      </c>
      <c r="E548" t="s">
        <v>938</v>
      </c>
      <c r="G548">
        <v>50000</v>
      </c>
      <c r="H548">
        <f t="shared" si="11"/>
        <v>3758792</v>
      </c>
    </row>
    <row r="549" spans="1:8" x14ac:dyDescent="0.3">
      <c r="A549" s="215">
        <v>44872</v>
      </c>
      <c r="B549" s="11" t="s">
        <v>2598</v>
      </c>
      <c r="C549" s="6" t="s">
        <v>3725</v>
      </c>
      <c r="D549" t="s">
        <v>3726</v>
      </c>
      <c r="E549" t="s">
        <v>897</v>
      </c>
      <c r="G549">
        <v>266000</v>
      </c>
      <c r="H549">
        <f t="shared" si="11"/>
        <v>3492792</v>
      </c>
    </row>
    <row r="550" spans="1:8" x14ac:dyDescent="0.3">
      <c r="A550" s="215">
        <v>44873</v>
      </c>
      <c r="B550" s="11" t="s">
        <v>2599</v>
      </c>
      <c r="C550" s="6" t="s">
        <v>3366</v>
      </c>
      <c r="D550" t="s">
        <v>3727</v>
      </c>
      <c r="E550" t="s">
        <v>477</v>
      </c>
      <c r="G550">
        <v>48000</v>
      </c>
      <c r="H550">
        <f t="shared" si="11"/>
        <v>3444792</v>
      </c>
    </row>
    <row r="551" spans="1:8" x14ac:dyDescent="0.3">
      <c r="A551" s="215">
        <v>44875</v>
      </c>
      <c r="B551" s="11" t="s">
        <v>2600</v>
      </c>
      <c r="C551" s="6" t="s">
        <v>3725</v>
      </c>
      <c r="D551" t="s">
        <v>3728</v>
      </c>
      <c r="E551" t="s">
        <v>897</v>
      </c>
      <c r="G551">
        <v>18000</v>
      </c>
      <c r="H551">
        <f t="shared" si="11"/>
        <v>3426792</v>
      </c>
    </row>
    <row r="552" spans="1:8" x14ac:dyDescent="0.3">
      <c r="A552" s="215">
        <v>44875</v>
      </c>
      <c r="B552" s="11" t="s">
        <v>2601</v>
      </c>
      <c r="C552" s="6" t="s">
        <v>56</v>
      </c>
      <c r="D552" t="s">
        <v>3730</v>
      </c>
      <c r="E552" t="s">
        <v>466</v>
      </c>
      <c r="G552">
        <v>20000</v>
      </c>
      <c r="H552">
        <f t="shared" si="11"/>
        <v>3406792</v>
      </c>
    </row>
    <row r="553" spans="1:8" x14ac:dyDescent="0.3">
      <c r="A553" s="215">
        <v>44876</v>
      </c>
      <c r="B553" s="11" t="s">
        <v>2602</v>
      </c>
      <c r="C553" s="6" t="s">
        <v>26</v>
      </c>
      <c r="D553" t="s">
        <v>3731</v>
      </c>
      <c r="E553" t="s">
        <v>603</v>
      </c>
      <c r="G553">
        <v>3500</v>
      </c>
      <c r="H553">
        <f t="shared" si="11"/>
        <v>3403292</v>
      </c>
    </row>
    <row r="554" spans="1:8" x14ac:dyDescent="0.3">
      <c r="A554" s="215">
        <v>44876</v>
      </c>
      <c r="B554" s="11" t="s">
        <v>2603</v>
      </c>
      <c r="C554" s="6" t="s">
        <v>402</v>
      </c>
      <c r="D554" t="s">
        <v>3732</v>
      </c>
      <c r="E554" t="s">
        <v>611</v>
      </c>
      <c r="G554">
        <v>5000</v>
      </c>
      <c r="H554">
        <f t="shared" si="11"/>
        <v>3398292</v>
      </c>
    </row>
    <row r="555" spans="1:8" x14ac:dyDescent="0.3">
      <c r="A555" s="215">
        <v>44879</v>
      </c>
      <c r="B555" s="11" t="s">
        <v>2604</v>
      </c>
      <c r="C555" s="6" t="s">
        <v>1378</v>
      </c>
      <c r="D555" t="s">
        <v>3733</v>
      </c>
      <c r="E555" t="s">
        <v>529</v>
      </c>
      <c r="G555">
        <v>50000</v>
      </c>
      <c r="H555">
        <f t="shared" si="11"/>
        <v>3348292</v>
      </c>
    </row>
    <row r="556" spans="1:8" x14ac:dyDescent="0.3">
      <c r="A556" s="215">
        <v>44879</v>
      </c>
      <c r="B556" s="11" t="s">
        <v>2605</v>
      </c>
      <c r="C556" s="6" t="s">
        <v>26</v>
      </c>
      <c r="D556" t="s">
        <v>2097</v>
      </c>
      <c r="E556" t="s">
        <v>883</v>
      </c>
      <c r="G556">
        <v>40000</v>
      </c>
      <c r="H556">
        <f t="shared" si="11"/>
        <v>3308292</v>
      </c>
    </row>
    <row r="557" spans="1:8" x14ac:dyDescent="0.3">
      <c r="A557" s="215">
        <v>44879</v>
      </c>
      <c r="B557" s="11" t="s">
        <v>2606</v>
      </c>
      <c r="C557" s="6" t="s">
        <v>3620</v>
      </c>
      <c r="D557" t="s">
        <v>3734</v>
      </c>
      <c r="E557" t="s">
        <v>533</v>
      </c>
      <c r="G557">
        <v>36000</v>
      </c>
      <c r="H557">
        <f t="shared" si="11"/>
        <v>3272292</v>
      </c>
    </row>
    <row r="558" spans="1:8" x14ac:dyDescent="0.3">
      <c r="A558" s="215">
        <v>44879</v>
      </c>
      <c r="B558" s="11" t="s">
        <v>2607</v>
      </c>
      <c r="C558" s="6" t="s">
        <v>3620</v>
      </c>
      <c r="D558" t="s">
        <v>3565</v>
      </c>
      <c r="E558" t="s">
        <v>466</v>
      </c>
      <c r="G558">
        <v>11500</v>
      </c>
      <c r="H558">
        <f t="shared" si="11"/>
        <v>3260792</v>
      </c>
    </row>
    <row r="559" spans="1:8" x14ac:dyDescent="0.3">
      <c r="A559" s="215">
        <v>44879</v>
      </c>
      <c r="B559" s="11" t="s">
        <v>2608</v>
      </c>
      <c r="C559" s="6" t="s">
        <v>386</v>
      </c>
      <c r="D559" t="s">
        <v>3735</v>
      </c>
      <c r="E559" t="s">
        <v>938</v>
      </c>
      <c r="G559">
        <v>10000</v>
      </c>
      <c r="H559">
        <f t="shared" si="11"/>
        <v>3250792</v>
      </c>
    </row>
    <row r="560" spans="1:8" x14ac:dyDescent="0.3">
      <c r="A560" s="215">
        <v>44880</v>
      </c>
      <c r="B560" s="11" t="s">
        <v>2609</v>
      </c>
      <c r="C560" s="6" t="s">
        <v>3366</v>
      </c>
      <c r="D560" t="s">
        <v>3736</v>
      </c>
      <c r="E560" t="s">
        <v>477</v>
      </c>
      <c r="G560">
        <v>44000</v>
      </c>
      <c r="H560">
        <f t="shared" si="11"/>
        <v>3206792</v>
      </c>
    </row>
    <row r="561" spans="1:8" x14ac:dyDescent="0.3">
      <c r="A561" s="215">
        <v>44881</v>
      </c>
      <c r="B561" s="11" t="s">
        <v>2610</v>
      </c>
      <c r="C561" s="6" t="s">
        <v>56</v>
      </c>
      <c r="D561" t="s">
        <v>3737</v>
      </c>
      <c r="E561" t="s">
        <v>897</v>
      </c>
      <c r="G561">
        <v>45000</v>
      </c>
      <c r="H561">
        <f t="shared" si="11"/>
        <v>3161792</v>
      </c>
    </row>
    <row r="562" spans="1:8" x14ac:dyDescent="0.3">
      <c r="A562" s="215">
        <v>44882</v>
      </c>
      <c r="B562" s="11" t="s">
        <v>2611</v>
      </c>
      <c r="C562" s="6" t="s">
        <v>26</v>
      </c>
      <c r="D562" t="s">
        <v>3738</v>
      </c>
      <c r="E562" t="s">
        <v>475</v>
      </c>
      <c r="G562">
        <v>20000</v>
      </c>
      <c r="H562">
        <f t="shared" si="11"/>
        <v>3141792</v>
      </c>
    </row>
    <row r="563" spans="1:8" x14ac:dyDescent="0.3">
      <c r="A563" s="215">
        <v>44882</v>
      </c>
      <c r="B563" s="11" t="s">
        <v>2612</v>
      </c>
      <c r="C563" s="6" t="s">
        <v>386</v>
      </c>
      <c r="D563" t="s">
        <v>3740</v>
      </c>
      <c r="E563" t="s">
        <v>481</v>
      </c>
      <c r="G563">
        <v>20000</v>
      </c>
      <c r="H563">
        <f t="shared" si="11"/>
        <v>3121792</v>
      </c>
    </row>
    <row r="564" spans="1:8" x14ac:dyDescent="0.3">
      <c r="A564" s="215">
        <v>44882</v>
      </c>
      <c r="B564" s="11" t="s">
        <v>2613</v>
      </c>
      <c r="C564" s="6" t="s">
        <v>386</v>
      </c>
      <c r="D564" t="s">
        <v>3739</v>
      </c>
      <c r="E564" t="s">
        <v>938</v>
      </c>
      <c r="G564">
        <v>10000</v>
      </c>
      <c r="H564">
        <f t="shared" si="11"/>
        <v>3111792</v>
      </c>
    </row>
    <row r="565" spans="1:8" x14ac:dyDescent="0.3">
      <c r="A565" s="215">
        <v>44882</v>
      </c>
      <c r="B565" s="11" t="s">
        <v>2614</v>
      </c>
      <c r="C565" s="6" t="s">
        <v>29</v>
      </c>
      <c r="D565" t="s">
        <v>3743</v>
      </c>
      <c r="E565" t="s">
        <v>611</v>
      </c>
      <c r="G565">
        <v>141600</v>
      </c>
      <c r="H565">
        <f t="shared" si="11"/>
        <v>2970192</v>
      </c>
    </row>
    <row r="566" spans="1:8" x14ac:dyDescent="0.3">
      <c r="A566" s="215">
        <v>44882</v>
      </c>
      <c r="B566" s="11" t="s">
        <v>2615</v>
      </c>
      <c r="C566" s="6" t="s">
        <v>26</v>
      </c>
      <c r="D566" t="s">
        <v>3542</v>
      </c>
      <c r="E566" t="s">
        <v>475</v>
      </c>
      <c r="G566">
        <v>150000</v>
      </c>
      <c r="H566">
        <f t="shared" si="11"/>
        <v>2820192</v>
      </c>
    </row>
    <row r="567" spans="1:8" x14ac:dyDescent="0.3">
      <c r="A567" s="215">
        <v>44882</v>
      </c>
      <c r="B567" s="11" t="s">
        <v>2616</v>
      </c>
      <c r="C567" s="6" t="s">
        <v>3336</v>
      </c>
      <c r="D567" t="s">
        <v>3741</v>
      </c>
      <c r="E567" t="s">
        <v>897</v>
      </c>
      <c r="G567">
        <v>15000</v>
      </c>
      <c r="H567">
        <f t="shared" si="11"/>
        <v>2805192</v>
      </c>
    </row>
    <row r="568" spans="1:8" x14ac:dyDescent="0.3">
      <c r="A568" s="215">
        <v>44883</v>
      </c>
      <c r="B568" s="11" t="s">
        <v>2617</v>
      </c>
      <c r="C568" s="6" t="s">
        <v>1427</v>
      </c>
      <c r="D568" t="s">
        <v>3742</v>
      </c>
      <c r="E568" t="s">
        <v>603</v>
      </c>
      <c r="G568">
        <v>3000</v>
      </c>
      <c r="H568">
        <f t="shared" si="11"/>
        <v>2802192</v>
      </c>
    </row>
    <row r="569" spans="1:8" x14ac:dyDescent="0.3">
      <c r="A569" s="215">
        <v>44883</v>
      </c>
      <c r="B569" s="11" t="s">
        <v>2618</v>
      </c>
      <c r="C569" s="6" t="s">
        <v>1427</v>
      </c>
      <c r="D569" t="s">
        <v>3744</v>
      </c>
      <c r="E569" t="s">
        <v>897</v>
      </c>
      <c r="G569">
        <v>5000</v>
      </c>
      <c r="H569">
        <f t="shared" si="11"/>
        <v>2797192</v>
      </c>
    </row>
    <row r="570" spans="1:8" x14ac:dyDescent="0.3">
      <c r="A570" s="215">
        <v>44886</v>
      </c>
      <c r="B570" s="11" t="s">
        <v>2619</v>
      </c>
      <c r="C570" s="6" t="s">
        <v>3745</v>
      </c>
      <c r="D570" t="s">
        <v>3565</v>
      </c>
      <c r="E570" t="s">
        <v>466</v>
      </c>
      <c r="G570">
        <v>11000</v>
      </c>
      <c r="H570">
        <f t="shared" si="11"/>
        <v>2786192</v>
      </c>
    </row>
    <row r="571" spans="1:8" x14ac:dyDescent="0.3">
      <c r="A571" s="215">
        <v>44887</v>
      </c>
      <c r="B571" s="11" t="s">
        <v>2620</v>
      </c>
      <c r="C571" s="6" t="s">
        <v>3475</v>
      </c>
      <c r="D571" t="s">
        <v>3746</v>
      </c>
      <c r="E571" t="s">
        <v>897</v>
      </c>
      <c r="G571">
        <v>5000</v>
      </c>
      <c r="H571">
        <f t="shared" si="11"/>
        <v>2781192</v>
      </c>
    </row>
    <row r="572" spans="1:8" x14ac:dyDescent="0.3">
      <c r="A572" s="215">
        <v>44887</v>
      </c>
      <c r="B572" s="11" t="s">
        <v>2621</v>
      </c>
      <c r="C572" s="6" t="s">
        <v>26</v>
      </c>
      <c r="D572" t="s">
        <v>3747</v>
      </c>
      <c r="E572" t="s">
        <v>611</v>
      </c>
      <c r="G572">
        <v>20000</v>
      </c>
      <c r="H572">
        <f t="shared" si="11"/>
        <v>2761192</v>
      </c>
    </row>
    <row r="573" spans="1:8" x14ac:dyDescent="0.3">
      <c r="A573" s="215">
        <v>44887</v>
      </c>
      <c r="B573" s="11" t="s">
        <v>2622</v>
      </c>
      <c r="C573" s="6" t="s">
        <v>26</v>
      </c>
      <c r="D573" t="s">
        <v>3530</v>
      </c>
      <c r="E573" t="s">
        <v>475</v>
      </c>
      <c r="G573">
        <v>5000</v>
      </c>
      <c r="H573">
        <f t="shared" si="11"/>
        <v>2756192</v>
      </c>
    </row>
    <row r="574" spans="1:8" x14ac:dyDescent="0.3">
      <c r="A574" s="215">
        <v>44887</v>
      </c>
      <c r="B574" s="11" t="s">
        <v>2623</v>
      </c>
      <c r="C574" s="6" t="s">
        <v>26</v>
      </c>
      <c r="D574" t="s">
        <v>3748</v>
      </c>
      <c r="E574" t="s">
        <v>489</v>
      </c>
      <c r="G574">
        <v>40000</v>
      </c>
      <c r="H574">
        <f t="shared" si="11"/>
        <v>2716192</v>
      </c>
    </row>
    <row r="575" spans="1:8" x14ac:dyDescent="0.3">
      <c r="A575" s="215">
        <v>44887</v>
      </c>
      <c r="B575" s="11" t="s">
        <v>2624</v>
      </c>
      <c r="C575" s="6" t="s">
        <v>56</v>
      </c>
      <c r="D575" t="s">
        <v>3749</v>
      </c>
      <c r="E575" t="s">
        <v>591</v>
      </c>
      <c r="G575">
        <v>12000</v>
      </c>
      <c r="H575">
        <f t="shared" si="11"/>
        <v>2704192</v>
      </c>
    </row>
    <row r="576" spans="1:8" x14ac:dyDescent="0.3">
      <c r="A576" s="215">
        <v>44889</v>
      </c>
      <c r="B576" s="11" t="s">
        <v>2625</v>
      </c>
      <c r="C576" s="6" t="s">
        <v>26</v>
      </c>
      <c r="D576" t="s">
        <v>3750</v>
      </c>
      <c r="E576" t="s">
        <v>876</v>
      </c>
      <c r="G576">
        <v>73832</v>
      </c>
      <c r="H576">
        <f t="shared" si="11"/>
        <v>2630360</v>
      </c>
    </row>
    <row r="577" spans="1:8" x14ac:dyDescent="0.3">
      <c r="A577" s="215">
        <v>44889</v>
      </c>
      <c r="B577" s="11" t="s">
        <v>2626</v>
      </c>
      <c r="C577" s="6" t="s">
        <v>3751</v>
      </c>
      <c r="D577" t="s">
        <v>3752</v>
      </c>
      <c r="E577" t="s">
        <v>591</v>
      </c>
      <c r="G577">
        <v>6000</v>
      </c>
      <c r="H577">
        <f t="shared" si="11"/>
        <v>2624360</v>
      </c>
    </row>
    <row r="578" spans="1:8" x14ac:dyDescent="0.3">
      <c r="A578" s="215">
        <v>44889</v>
      </c>
      <c r="B578" s="11" t="s">
        <v>2627</v>
      </c>
      <c r="C578" s="6" t="s">
        <v>26</v>
      </c>
      <c r="D578" t="s">
        <v>3753</v>
      </c>
      <c r="E578" t="s">
        <v>475</v>
      </c>
      <c r="G578">
        <v>14000</v>
      </c>
      <c r="H578">
        <f t="shared" si="11"/>
        <v>2610360</v>
      </c>
    </row>
    <row r="579" spans="1:8" x14ac:dyDescent="0.3">
      <c r="A579" s="215">
        <v>44890</v>
      </c>
      <c r="B579" s="11" t="s">
        <v>2628</v>
      </c>
      <c r="C579" s="6" t="s">
        <v>3745</v>
      </c>
      <c r="D579" t="s">
        <v>354</v>
      </c>
      <c r="E579" t="s">
        <v>466</v>
      </c>
      <c r="G579">
        <v>20000</v>
      </c>
      <c r="H579">
        <f t="shared" si="11"/>
        <v>2590360</v>
      </c>
    </row>
    <row r="580" spans="1:8" x14ac:dyDescent="0.3">
      <c r="A580" s="215">
        <v>44890</v>
      </c>
      <c r="B580" s="11" t="s">
        <v>2629</v>
      </c>
      <c r="C580" s="6" t="s">
        <v>3366</v>
      </c>
      <c r="D580" t="s">
        <v>3754</v>
      </c>
      <c r="E580" t="s">
        <v>477</v>
      </c>
      <c r="G580">
        <v>50000</v>
      </c>
      <c r="H580">
        <f t="shared" si="11"/>
        <v>2540360</v>
      </c>
    </row>
    <row r="581" spans="1:8" x14ac:dyDescent="0.3">
      <c r="A581" s="215">
        <v>44890</v>
      </c>
      <c r="B581" s="11" t="s">
        <v>2630</v>
      </c>
      <c r="C581" s="6" t="s">
        <v>3366</v>
      </c>
      <c r="D581" t="s">
        <v>3755</v>
      </c>
      <c r="E581" t="s">
        <v>477</v>
      </c>
      <c r="G581">
        <v>46000</v>
      </c>
      <c r="H581">
        <f t="shared" si="11"/>
        <v>2494360</v>
      </c>
    </row>
    <row r="582" spans="1:8" x14ac:dyDescent="0.3">
      <c r="A582" s="215">
        <v>44890</v>
      </c>
      <c r="B582" s="11" t="s">
        <v>2631</v>
      </c>
      <c r="C582" s="6" t="s">
        <v>386</v>
      </c>
      <c r="D582" t="s">
        <v>3756</v>
      </c>
      <c r="E582" t="s">
        <v>603</v>
      </c>
      <c r="G582">
        <v>3000</v>
      </c>
      <c r="H582">
        <f t="shared" si="11"/>
        <v>2491360</v>
      </c>
    </row>
    <row r="583" spans="1:8" x14ac:dyDescent="0.3">
      <c r="A583" s="215">
        <v>44890</v>
      </c>
      <c r="B583" s="11" t="s">
        <v>2632</v>
      </c>
      <c r="C583" s="6" t="s">
        <v>386</v>
      </c>
      <c r="D583" t="s">
        <v>3757</v>
      </c>
      <c r="E583" t="s">
        <v>475</v>
      </c>
      <c r="G583">
        <v>2000</v>
      </c>
      <c r="H583">
        <f t="shared" si="11"/>
        <v>2489360</v>
      </c>
    </row>
    <row r="584" spans="1:8" x14ac:dyDescent="0.3">
      <c r="A584" s="215">
        <v>44893</v>
      </c>
      <c r="B584" s="11" t="s">
        <v>2633</v>
      </c>
      <c r="C584" s="6" t="s">
        <v>26</v>
      </c>
      <c r="D584" t="s">
        <v>3758</v>
      </c>
      <c r="E584" t="s">
        <v>861</v>
      </c>
      <c r="G584">
        <v>60000</v>
      </c>
      <c r="H584">
        <f t="shared" si="11"/>
        <v>2429360</v>
      </c>
    </row>
    <row r="585" spans="1:8" x14ac:dyDescent="0.3">
      <c r="A585" s="215">
        <v>44893</v>
      </c>
      <c r="B585" s="11" t="s">
        <v>2634</v>
      </c>
      <c r="C585" s="6" t="s">
        <v>386</v>
      </c>
      <c r="D585" t="s">
        <v>3759</v>
      </c>
      <c r="E585" t="s">
        <v>963</v>
      </c>
      <c r="G585">
        <v>35000</v>
      </c>
      <c r="H585">
        <f t="shared" si="11"/>
        <v>2394360</v>
      </c>
    </row>
    <row r="586" spans="1:8" x14ac:dyDescent="0.3">
      <c r="A586" s="215">
        <v>44893</v>
      </c>
      <c r="B586" s="11" t="s">
        <v>2635</v>
      </c>
      <c r="C586" s="6" t="s">
        <v>3620</v>
      </c>
      <c r="D586" t="s">
        <v>3656</v>
      </c>
      <c r="E586" t="s">
        <v>466</v>
      </c>
      <c r="G586">
        <v>11700</v>
      </c>
      <c r="H586">
        <f t="shared" si="11"/>
        <v>2382660</v>
      </c>
    </row>
    <row r="587" spans="1:8" x14ac:dyDescent="0.3">
      <c r="A587" s="215">
        <v>44894</v>
      </c>
      <c r="B587" s="11" t="s">
        <v>2636</v>
      </c>
      <c r="C587" s="6" t="s">
        <v>56</v>
      </c>
      <c r="D587" t="s">
        <v>3763</v>
      </c>
      <c r="E587" t="s">
        <v>475</v>
      </c>
      <c r="G587">
        <v>50000</v>
      </c>
      <c r="H587">
        <f t="shared" si="11"/>
        <v>2332660</v>
      </c>
    </row>
    <row r="588" spans="1:8" x14ac:dyDescent="0.3">
      <c r="A588" s="215">
        <v>44894</v>
      </c>
      <c r="B588" s="11" t="s">
        <v>2637</v>
      </c>
      <c r="C588" s="6" t="s">
        <v>56</v>
      </c>
      <c r="D588" t="s">
        <v>3760</v>
      </c>
      <c r="E588" t="s">
        <v>466</v>
      </c>
      <c r="G588">
        <v>6900</v>
      </c>
      <c r="H588">
        <f t="shared" si="11"/>
        <v>2325760</v>
      </c>
    </row>
    <row r="589" spans="1:8" x14ac:dyDescent="0.3">
      <c r="A589" s="215">
        <v>44895</v>
      </c>
      <c r="B589" s="11" t="s">
        <v>2638</v>
      </c>
      <c r="C589" s="6" t="s">
        <v>386</v>
      </c>
      <c r="D589" t="s">
        <v>3761</v>
      </c>
      <c r="E589" t="s">
        <v>897</v>
      </c>
      <c r="G589">
        <v>7000</v>
      </c>
      <c r="H589">
        <f t="shared" ref="H589:H656" si="12">H588-G589+F589</f>
        <v>2318760</v>
      </c>
    </row>
    <row r="590" spans="1:8" x14ac:dyDescent="0.3">
      <c r="A590" s="215">
        <v>44895</v>
      </c>
      <c r="B590" s="11" t="s">
        <v>2639</v>
      </c>
      <c r="C590" s="6" t="s">
        <v>3751</v>
      </c>
      <c r="D590" t="s">
        <v>3762</v>
      </c>
      <c r="E590" t="s">
        <v>477</v>
      </c>
      <c r="G590">
        <v>40000</v>
      </c>
      <c r="H590">
        <f t="shared" si="12"/>
        <v>2278760</v>
      </c>
    </row>
    <row r="591" spans="1:8" x14ac:dyDescent="0.3">
      <c r="A591" s="215">
        <v>44896</v>
      </c>
      <c r="B591" s="11" t="s">
        <v>2640</v>
      </c>
      <c r="C591" s="6" t="s">
        <v>56</v>
      </c>
      <c r="D591" t="s">
        <v>3764</v>
      </c>
      <c r="E591" t="s">
        <v>475</v>
      </c>
      <c r="G591">
        <v>115300</v>
      </c>
      <c r="H591">
        <f t="shared" si="12"/>
        <v>2163460</v>
      </c>
    </row>
    <row r="592" spans="1:8" x14ac:dyDescent="0.3">
      <c r="A592" s="215">
        <v>44896</v>
      </c>
      <c r="B592" s="11" t="s">
        <v>2641</v>
      </c>
      <c r="C592" s="6" t="s">
        <v>56</v>
      </c>
      <c r="D592" t="s">
        <v>3765</v>
      </c>
      <c r="E592" t="s">
        <v>1632</v>
      </c>
      <c r="G592">
        <v>375000</v>
      </c>
      <c r="H592">
        <f t="shared" si="12"/>
        <v>1788460</v>
      </c>
    </row>
    <row r="593" spans="1:8" x14ac:dyDescent="0.3">
      <c r="A593" s="215">
        <v>44897</v>
      </c>
      <c r="B593" s="11" t="s">
        <v>2642</v>
      </c>
      <c r="C593" s="6" t="s">
        <v>1258</v>
      </c>
      <c r="D593" t="s">
        <v>3767</v>
      </c>
      <c r="E593" t="s">
        <v>517</v>
      </c>
      <c r="G593">
        <v>400000</v>
      </c>
      <c r="H593">
        <f t="shared" si="12"/>
        <v>1388460</v>
      </c>
    </row>
    <row r="594" spans="1:8" x14ac:dyDescent="0.3">
      <c r="A594" s="215">
        <v>44897</v>
      </c>
      <c r="B594" s="11" t="s">
        <v>2643</v>
      </c>
      <c r="C594" s="6" t="s">
        <v>3473</v>
      </c>
      <c r="D594" t="s">
        <v>3766</v>
      </c>
      <c r="E594" t="s">
        <v>481</v>
      </c>
      <c r="G594">
        <v>5000</v>
      </c>
      <c r="H594">
        <f t="shared" si="12"/>
        <v>1383460</v>
      </c>
    </row>
    <row r="595" spans="1:8" x14ac:dyDescent="0.3">
      <c r="A595" s="215">
        <v>44897</v>
      </c>
      <c r="B595" s="11" t="s">
        <v>2644</v>
      </c>
      <c r="C595" s="6" t="s">
        <v>3751</v>
      </c>
      <c r="D595" t="s">
        <v>3768</v>
      </c>
      <c r="E595" t="s">
        <v>477</v>
      </c>
      <c r="G595">
        <v>3000</v>
      </c>
      <c r="H595">
        <f t="shared" si="12"/>
        <v>1380460</v>
      </c>
    </row>
    <row r="596" spans="1:8" x14ac:dyDescent="0.3">
      <c r="A596" s="215">
        <v>44900</v>
      </c>
      <c r="B596" s="11" t="s">
        <v>2645</v>
      </c>
      <c r="C596" s="6" t="s">
        <v>3620</v>
      </c>
      <c r="D596" t="s">
        <v>3586</v>
      </c>
      <c r="E596" t="s">
        <v>466</v>
      </c>
      <c r="G596">
        <v>3600</v>
      </c>
      <c r="H596">
        <f t="shared" si="12"/>
        <v>1376860</v>
      </c>
    </row>
    <row r="597" spans="1:8" x14ac:dyDescent="0.3">
      <c r="A597" s="215">
        <v>44900</v>
      </c>
      <c r="B597" s="11" t="s">
        <v>2646</v>
      </c>
      <c r="C597" s="6" t="s">
        <v>56</v>
      </c>
      <c r="D597" t="s">
        <v>3769</v>
      </c>
      <c r="E597" t="s">
        <v>897</v>
      </c>
      <c r="G597">
        <v>56000</v>
      </c>
      <c r="H597">
        <f t="shared" si="12"/>
        <v>1320860</v>
      </c>
    </row>
    <row r="598" spans="1:8" x14ac:dyDescent="0.3">
      <c r="A598" s="215">
        <v>44901</v>
      </c>
      <c r="B598" s="11" t="s">
        <v>2647</v>
      </c>
      <c r="C598" s="6" t="s">
        <v>3366</v>
      </c>
      <c r="D598" t="s">
        <v>3770</v>
      </c>
      <c r="E598" t="s">
        <v>477</v>
      </c>
      <c r="G598">
        <v>44000</v>
      </c>
      <c r="H598">
        <f t="shared" si="12"/>
        <v>1276860</v>
      </c>
    </row>
    <row r="599" spans="1:8" x14ac:dyDescent="0.3">
      <c r="A599" s="215">
        <v>44902</v>
      </c>
      <c r="B599" s="11" t="s">
        <v>2648</v>
      </c>
      <c r="C599" s="6" t="s">
        <v>3771</v>
      </c>
      <c r="D599" t="s">
        <v>3772</v>
      </c>
      <c r="E599" t="s">
        <v>912</v>
      </c>
      <c r="G599">
        <v>45000</v>
      </c>
      <c r="H599">
        <f t="shared" si="12"/>
        <v>1231860</v>
      </c>
    </row>
    <row r="600" spans="1:8" x14ac:dyDescent="0.3">
      <c r="A600" s="215">
        <v>44903</v>
      </c>
      <c r="B600" s="11" t="s">
        <v>2649</v>
      </c>
      <c r="C600" s="6" t="s">
        <v>56</v>
      </c>
      <c r="D600" t="s">
        <v>3773</v>
      </c>
      <c r="E600" t="s">
        <v>897</v>
      </c>
      <c r="G600">
        <v>100000</v>
      </c>
      <c r="H600">
        <f t="shared" si="12"/>
        <v>1131860</v>
      </c>
    </row>
    <row r="601" spans="1:8" x14ac:dyDescent="0.3">
      <c r="A601" s="215">
        <v>44903</v>
      </c>
      <c r="B601" s="11" t="s">
        <v>2650</v>
      </c>
      <c r="C601" s="6" t="s">
        <v>3751</v>
      </c>
      <c r="D601" t="s">
        <v>3762</v>
      </c>
      <c r="E601" t="s">
        <v>477</v>
      </c>
      <c r="G601">
        <v>36000</v>
      </c>
      <c r="H601">
        <f t="shared" si="12"/>
        <v>1095860</v>
      </c>
    </row>
    <row r="602" spans="1:8" x14ac:dyDescent="0.3">
      <c r="A602" s="215">
        <v>44904</v>
      </c>
      <c r="B602" s="11" t="s">
        <v>2651</v>
      </c>
      <c r="C602" s="6" t="s">
        <v>56</v>
      </c>
      <c r="D602" t="s">
        <v>3793</v>
      </c>
      <c r="E602" t="s">
        <v>475</v>
      </c>
      <c r="G602">
        <v>10000</v>
      </c>
      <c r="H602">
        <f t="shared" si="12"/>
        <v>1085860</v>
      </c>
    </row>
    <row r="603" spans="1:8" x14ac:dyDescent="0.3">
      <c r="A603" s="215">
        <v>44904</v>
      </c>
      <c r="B603" s="11" t="s">
        <v>2652</v>
      </c>
      <c r="C603" s="6" t="s">
        <v>1258</v>
      </c>
      <c r="D603" t="s">
        <v>3774</v>
      </c>
      <c r="E603" t="s">
        <v>477</v>
      </c>
      <c r="G603">
        <v>10000</v>
      </c>
      <c r="H603">
        <f t="shared" si="12"/>
        <v>1075860</v>
      </c>
    </row>
    <row r="604" spans="1:8" x14ac:dyDescent="0.3">
      <c r="A604" s="215">
        <v>44904</v>
      </c>
      <c r="B604" s="11" t="s">
        <v>2653</v>
      </c>
      <c r="C604" s="6" t="s">
        <v>29</v>
      </c>
      <c r="D604" t="s">
        <v>3794</v>
      </c>
      <c r="E604" t="s">
        <v>897</v>
      </c>
      <c r="G604">
        <v>15870</v>
      </c>
      <c r="H604">
        <f t="shared" si="12"/>
        <v>1059990</v>
      </c>
    </row>
    <row r="605" spans="1:8" x14ac:dyDescent="0.3">
      <c r="A605" s="215">
        <v>44907</v>
      </c>
      <c r="B605" s="11" t="s">
        <v>2654</v>
      </c>
      <c r="C605" s="6" t="s">
        <v>26</v>
      </c>
      <c r="D605" t="s">
        <v>3775</v>
      </c>
      <c r="E605" t="s">
        <v>481</v>
      </c>
      <c r="G605">
        <v>3500</v>
      </c>
      <c r="H605">
        <f t="shared" si="12"/>
        <v>1056490</v>
      </c>
    </row>
    <row r="606" spans="1:8" x14ac:dyDescent="0.3">
      <c r="A606" s="215">
        <v>44907</v>
      </c>
      <c r="B606" s="11" t="s">
        <v>2655</v>
      </c>
      <c r="C606" s="6" t="s">
        <v>3620</v>
      </c>
      <c r="D606" t="s">
        <v>3776</v>
      </c>
      <c r="E606" t="s">
        <v>466</v>
      </c>
      <c r="G606">
        <v>14300</v>
      </c>
      <c r="H606">
        <f t="shared" si="12"/>
        <v>1042190</v>
      </c>
    </row>
    <row r="607" spans="1:8" x14ac:dyDescent="0.3">
      <c r="A607" s="215">
        <v>44907</v>
      </c>
      <c r="B607" s="11" t="s">
        <v>2656</v>
      </c>
      <c r="C607" s="6" t="s">
        <v>3620</v>
      </c>
      <c r="D607" t="s">
        <v>3777</v>
      </c>
      <c r="E607" t="s">
        <v>466</v>
      </c>
      <c r="G607">
        <v>20000</v>
      </c>
      <c r="H607">
        <f t="shared" si="12"/>
        <v>1022190</v>
      </c>
    </row>
    <row r="608" spans="1:8" x14ac:dyDescent="0.3">
      <c r="A608" s="215">
        <v>44907</v>
      </c>
      <c r="B608" s="11" t="s">
        <v>2657</v>
      </c>
      <c r="C608" s="6" t="s">
        <v>56</v>
      </c>
      <c r="D608" t="s">
        <v>3778</v>
      </c>
      <c r="E608" t="s">
        <v>897</v>
      </c>
      <c r="G608">
        <v>332200</v>
      </c>
      <c r="H608">
        <f t="shared" si="12"/>
        <v>689990</v>
      </c>
    </row>
    <row r="609" spans="1:8" x14ac:dyDescent="0.3">
      <c r="A609" s="215">
        <v>44907</v>
      </c>
      <c r="B609" s="11" t="s">
        <v>2658</v>
      </c>
      <c r="C609" s="6" t="s">
        <v>56</v>
      </c>
      <c r="D609" t="s">
        <v>3779</v>
      </c>
      <c r="E609" t="s">
        <v>897</v>
      </c>
      <c r="G609">
        <v>5000</v>
      </c>
      <c r="H609">
        <f t="shared" si="12"/>
        <v>684990</v>
      </c>
    </row>
    <row r="610" spans="1:8" x14ac:dyDescent="0.3">
      <c r="A610" s="215">
        <v>44908</v>
      </c>
      <c r="B610" s="11" t="s">
        <v>2659</v>
      </c>
      <c r="C610" s="6" t="s">
        <v>1378</v>
      </c>
      <c r="D610" t="s">
        <v>3780</v>
      </c>
      <c r="E610" t="s">
        <v>529</v>
      </c>
      <c r="G610">
        <v>70000</v>
      </c>
      <c r="H610">
        <f t="shared" si="12"/>
        <v>614990</v>
      </c>
    </row>
    <row r="611" spans="1:8" x14ac:dyDescent="0.3">
      <c r="A611" s="215">
        <v>44908</v>
      </c>
      <c r="B611" s="11"/>
      <c r="C611" s="6" t="s">
        <v>3400</v>
      </c>
      <c r="D611" t="s">
        <v>3781</v>
      </c>
      <c r="F611">
        <v>3000000</v>
      </c>
      <c r="H611">
        <f t="shared" si="12"/>
        <v>3614990</v>
      </c>
    </row>
    <row r="612" spans="1:8" x14ac:dyDescent="0.3">
      <c r="A612" s="215">
        <v>44909</v>
      </c>
      <c r="B612" s="11" t="s">
        <v>2660</v>
      </c>
      <c r="C612" s="6" t="s">
        <v>402</v>
      </c>
      <c r="D612" t="s">
        <v>3782</v>
      </c>
      <c r="E612" t="s">
        <v>611</v>
      </c>
      <c r="G612">
        <v>5000</v>
      </c>
      <c r="H612">
        <f t="shared" si="12"/>
        <v>3609990</v>
      </c>
    </row>
    <row r="613" spans="1:8" x14ac:dyDescent="0.3">
      <c r="A613" s="215">
        <v>44909</v>
      </c>
      <c r="B613" s="11" t="s">
        <v>2661</v>
      </c>
      <c r="C613" s="6" t="s">
        <v>3336</v>
      </c>
      <c r="D613" t="s">
        <v>3425</v>
      </c>
      <c r="E613" t="s">
        <v>466</v>
      </c>
      <c r="G613">
        <v>7500</v>
      </c>
      <c r="H613">
        <f t="shared" si="12"/>
        <v>3602490</v>
      </c>
    </row>
    <row r="614" spans="1:8" x14ac:dyDescent="0.3">
      <c r="A614" s="215">
        <v>44909</v>
      </c>
      <c r="B614" s="11" t="s">
        <v>2662</v>
      </c>
      <c r="C614" s="6" t="s">
        <v>3682</v>
      </c>
      <c r="D614" t="s">
        <v>3783</v>
      </c>
      <c r="E614" t="s">
        <v>466</v>
      </c>
      <c r="G614">
        <v>12000</v>
      </c>
      <c r="H614">
        <f t="shared" si="12"/>
        <v>3590490</v>
      </c>
    </row>
    <row r="615" spans="1:8" x14ac:dyDescent="0.3">
      <c r="A615" s="215">
        <v>44910</v>
      </c>
      <c r="B615" s="11" t="s">
        <v>2663</v>
      </c>
      <c r="C615" s="6" t="s">
        <v>26</v>
      </c>
      <c r="D615" t="s">
        <v>1558</v>
      </c>
      <c r="E615" t="s">
        <v>883</v>
      </c>
      <c r="G615">
        <v>40000</v>
      </c>
      <c r="H615">
        <f t="shared" si="12"/>
        <v>3550490</v>
      </c>
    </row>
    <row r="616" spans="1:8" x14ac:dyDescent="0.3">
      <c r="A616" s="215">
        <v>44910</v>
      </c>
      <c r="B616" s="11" t="s">
        <v>2664</v>
      </c>
      <c r="C616" s="6" t="s">
        <v>402</v>
      </c>
      <c r="D616" t="s">
        <v>3784</v>
      </c>
      <c r="E616" t="s">
        <v>481</v>
      </c>
      <c r="G616">
        <v>10000</v>
      </c>
      <c r="H616">
        <f t="shared" si="12"/>
        <v>3540490</v>
      </c>
    </row>
    <row r="617" spans="1:8" x14ac:dyDescent="0.3">
      <c r="A617" s="215">
        <v>44910</v>
      </c>
      <c r="B617" s="11" t="s">
        <v>2665</v>
      </c>
      <c r="C617" s="6" t="s">
        <v>56</v>
      </c>
      <c r="D617" t="s">
        <v>3785</v>
      </c>
      <c r="E617" t="s">
        <v>524</v>
      </c>
      <c r="G617">
        <v>23000</v>
      </c>
      <c r="H617">
        <f t="shared" si="12"/>
        <v>3517490</v>
      </c>
    </row>
    <row r="618" spans="1:8" x14ac:dyDescent="0.3">
      <c r="A618" s="215">
        <v>44910</v>
      </c>
      <c r="B618" s="11" t="s">
        <v>2666</v>
      </c>
      <c r="C618" s="6" t="s">
        <v>56</v>
      </c>
      <c r="D618" t="s">
        <v>3786</v>
      </c>
      <c r="E618" t="s">
        <v>466</v>
      </c>
      <c r="G618">
        <v>234500</v>
      </c>
      <c r="H618">
        <f t="shared" si="12"/>
        <v>3282990</v>
      </c>
    </row>
    <row r="619" spans="1:8" x14ac:dyDescent="0.3">
      <c r="A619" s="215">
        <v>44910</v>
      </c>
      <c r="B619" s="11" t="s">
        <v>2667</v>
      </c>
      <c r="C619" s="6" t="s">
        <v>56</v>
      </c>
      <c r="D619" t="s">
        <v>3787</v>
      </c>
      <c r="E619" t="s">
        <v>897</v>
      </c>
      <c r="G619">
        <v>20000</v>
      </c>
      <c r="H619">
        <f t="shared" si="12"/>
        <v>3262990</v>
      </c>
    </row>
    <row r="620" spans="1:8" x14ac:dyDescent="0.3">
      <c r="A620" s="215">
        <v>44910</v>
      </c>
      <c r="B620" s="11" t="s">
        <v>2668</v>
      </c>
      <c r="C620" s="6" t="s">
        <v>386</v>
      </c>
      <c r="D620" t="s">
        <v>3788</v>
      </c>
      <c r="E620" t="s">
        <v>938</v>
      </c>
      <c r="G620">
        <v>20000</v>
      </c>
      <c r="H620">
        <f t="shared" si="12"/>
        <v>3242990</v>
      </c>
    </row>
    <row r="621" spans="1:8" x14ac:dyDescent="0.3">
      <c r="A621" s="215">
        <v>44911</v>
      </c>
      <c r="B621" s="11" t="s">
        <v>2669</v>
      </c>
      <c r="C621" s="6" t="s">
        <v>29</v>
      </c>
      <c r="D621" t="s">
        <v>3629</v>
      </c>
      <c r="E621" t="s">
        <v>854</v>
      </c>
      <c r="G621">
        <v>50000</v>
      </c>
      <c r="H621">
        <f t="shared" si="12"/>
        <v>3192990</v>
      </c>
    </row>
    <row r="622" spans="1:8" x14ac:dyDescent="0.3">
      <c r="A622" s="215">
        <v>44911</v>
      </c>
      <c r="B622" s="11" t="s">
        <v>2670</v>
      </c>
      <c r="C622" s="6" t="s">
        <v>3400</v>
      </c>
      <c r="D622" t="s">
        <v>3789</v>
      </c>
      <c r="E622" t="s">
        <v>897</v>
      </c>
      <c r="G622">
        <v>15000</v>
      </c>
      <c r="H622">
        <f t="shared" si="12"/>
        <v>3177990</v>
      </c>
    </row>
    <row r="623" spans="1:8" x14ac:dyDescent="0.3">
      <c r="A623" s="215">
        <v>44914</v>
      </c>
      <c r="B623" s="11" t="s">
        <v>2671</v>
      </c>
      <c r="C623" s="6" t="s">
        <v>1378</v>
      </c>
      <c r="D623" t="s">
        <v>3790</v>
      </c>
      <c r="E623" t="s">
        <v>897</v>
      </c>
      <c r="G623">
        <v>25000</v>
      </c>
      <c r="H623">
        <f t="shared" si="12"/>
        <v>3152990</v>
      </c>
    </row>
    <row r="624" spans="1:8" x14ac:dyDescent="0.3">
      <c r="A624" s="215">
        <v>44915</v>
      </c>
      <c r="B624" s="11" t="s">
        <v>2672</v>
      </c>
      <c r="C624" s="6" t="s">
        <v>3336</v>
      </c>
      <c r="D624" t="s">
        <v>3791</v>
      </c>
      <c r="E624" t="s">
        <v>897</v>
      </c>
      <c r="G624">
        <v>15000</v>
      </c>
      <c r="H624">
        <f t="shared" si="12"/>
        <v>3137990</v>
      </c>
    </row>
    <row r="625" spans="1:8" x14ac:dyDescent="0.3">
      <c r="A625" s="215">
        <v>44915</v>
      </c>
      <c r="B625" s="11" t="s">
        <v>2673</v>
      </c>
      <c r="C625" s="6" t="s">
        <v>386</v>
      </c>
      <c r="D625" t="s">
        <v>3792</v>
      </c>
      <c r="E625" t="s">
        <v>897</v>
      </c>
      <c r="G625">
        <v>10000</v>
      </c>
      <c r="H625">
        <f t="shared" si="12"/>
        <v>3127990</v>
      </c>
    </row>
    <row r="626" spans="1:8" x14ac:dyDescent="0.3">
      <c r="A626" s="215">
        <v>44915</v>
      </c>
      <c r="B626" s="11" t="s">
        <v>2674</v>
      </c>
      <c r="C626" s="6" t="s">
        <v>3366</v>
      </c>
      <c r="D626" t="s">
        <v>3795</v>
      </c>
      <c r="E626" t="s">
        <v>477</v>
      </c>
      <c r="G626">
        <v>60000</v>
      </c>
      <c r="H626">
        <f t="shared" si="12"/>
        <v>3067990</v>
      </c>
    </row>
    <row r="627" spans="1:8" x14ac:dyDescent="0.3">
      <c r="A627" s="215">
        <v>44915</v>
      </c>
      <c r="B627" s="11" t="s">
        <v>2675</v>
      </c>
      <c r="C627" s="6" t="s">
        <v>3366</v>
      </c>
      <c r="D627" t="s">
        <v>3796</v>
      </c>
      <c r="E627" t="s">
        <v>477</v>
      </c>
      <c r="G627">
        <v>18000</v>
      </c>
      <c r="H627">
        <f t="shared" si="12"/>
        <v>3049990</v>
      </c>
    </row>
    <row r="628" spans="1:8" x14ac:dyDescent="0.3">
      <c r="A628" s="215">
        <v>44916</v>
      </c>
      <c r="B628" s="11" t="s">
        <v>2676</v>
      </c>
      <c r="C628" s="6" t="s">
        <v>3751</v>
      </c>
      <c r="D628" t="s">
        <v>3865</v>
      </c>
      <c r="E628" t="s">
        <v>862</v>
      </c>
      <c r="G628">
        <v>25300</v>
      </c>
      <c r="H628">
        <f t="shared" si="12"/>
        <v>3024690</v>
      </c>
    </row>
    <row r="629" spans="1:8" x14ac:dyDescent="0.3">
      <c r="A629" s="215">
        <v>44916</v>
      </c>
      <c r="B629" s="11" t="s">
        <v>2677</v>
      </c>
      <c r="C629" s="6" t="s">
        <v>3751</v>
      </c>
      <c r="D629" t="s">
        <v>3866</v>
      </c>
      <c r="E629" t="s">
        <v>862</v>
      </c>
      <c r="G629">
        <v>55000</v>
      </c>
      <c r="H629">
        <f t="shared" si="12"/>
        <v>2969690</v>
      </c>
    </row>
    <row r="630" spans="1:8" x14ac:dyDescent="0.3">
      <c r="A630" s="215">
        <v>44916</v>
      </c>
      <c r="B630" s="11" t="s">
        <v>2678</v>
      </c>
      <c r="C630" s="6" t="s">
        <v>3751</v>
      </c>
      <c r="D630" t="s">
        <v>3867</v>
      </c>
      <c r="E630" t="s">
        <v>862</v>
      </c>
      <c r="G630">
        <v>12500</v>
      </c>
      <c r="H630">
        <f t="shared" si="12"/>
        <v>2957190</v>
      </c>
    </row>
    <row r="631" spans="1:8" x14ac:dyDescent="0.3">
      <c r="A631" s="215">
        <v>44916</v>
      </c>
      <c r="B631" s="11" t="s">
        <v>2679</v>
      </c>
      <c r="C631" s="6" t="s">
        <v>3751</v>
      </c>
      <c r="D631" t="s">
        <v>3868</v>
      </c>
      <c r="E631" t="s">
        <v>862</v>
      </c>
      <c r="G631">
        <v>24000</v>
      </c>
      <c r="H631">
        <f t="shared" si="12"/>
        <v>2933190</v>
      </c>
    </row>
    <row r="632" spans="1:8" x14ac:dyDescent="0.3">
      <c r="A632" s="215">
        <v>44916</v>
      </c>
      <c r="B632" s="11" t="s">
        <v>2680</v>
      </c>
      <c r="C632" s="6" t="s">
        <v>3751</v>
      </c>
      <c r="D632" t="s">
        <v>3869</v>
      </c>
      <c r="E632" t="s">
        <v>862</v>
      </c>
      <c r="G632">
        <v>18000</v>
      </c>
      <c r="H632">
        <f t="shared" si="12"/>
        <v>2915190</v>
      </c>
    </row>
    <row r="633" spans="1:8" x14ac:dyDescent="0.3">
      <c r="A633" s="215">
        <v>44916</v>
      </c>
      <c r="B633" s="11" t="s">
        <v>2681</v>
      </c>
      <c r="C633" s="6" t="s">
        <v>3751</v>
      </c>
      <c r="D633" t="s">
        <v>3870</v>
      </c>
      <c r="E633" t="s">
        <v>862</v>
      </c>
      <c r="G633">
        <v>26500</v>
      </c>
      <c r="H633">
        <f t="shared" si="12"/>
        <v>2888690</v>
      </c>
    </row>
    <row r="634" spans="1:8" x14ac:dyDescent="0.3">
      <c r="A634" s="215">
        <v>44916</v>
      </c>
      <c r="B634" s="11" t="s">
        <v>2682</v>
      </c>
      <c r="C634" s="6" t="s">
        <v>1258</v>
      </c>
      <c r="D634" t="s">
        <v>3797</v>
      </c>
      <c r="E634" t="s">
        <v>591</v>
      </c>
      <c r="G634">
        <v>8000</v>
      </c>
      <c r="H634">
        <f t="shared" si="12"/>
        <v>2880690</v>
      </c>
    </row>
    <row r="635" spans="1:8" x14ac:dyDescent="0.3">
      <c r="A635" s="215">
        <v>44917</v>
      </c>
      <c r="B635" s="11" t="s">
        <v>2683</v>
      </c>
      <c r="C635" s="6" t="s">
        <v>1378</v>
      </c>
      <c r="D635" t="s">
        <v>3800</v>
      </c>
      <c r="E635" t="s">
        <v>529</v>
      </c>
      <c r="G635">
        <v>9590</v>
      </c>
      <c r="H635">
        <f t="shared" si="12"/>
        <v>2871100</v>
      </c>
    </row>
    <row r="636" spans="1:8" x14ac:dyDescent="0.3">
      <c r="A636" s="215">
        <v>44917</v>
      </c>
      <c r="B636" s="11" t="s">
        <v>2684</v>
      </c>
      <c r="C636" s="6" t="s">
        <v>3620</v>
      </c>
      <c r="D636" t="s">
        <v>3799</v>
      </c>
      <c r="E636" t="s">
        <v>466</v>
      </c>
      <c r="G636">
        <v>17500</v>
      </c>
      <c r="H636">
        <f t="shared" si="12"/>
        <v>2853600</v>
      </c>
    </row>
    <row r="637" spans="1:8" x14ac:dyDescent="0.3">
      <c r="A637" s="215">
        <v>44918</v>
      </c>
      <c r="B637" s="11" t="s">
        <v>2685</v>
      </c>
      <c r="C637" s="6" t="s">
        <v>402</v>
      </c>
      <c r="D637" t="s">
        <v>3798</v>
      </c>
      <c r="E637" t="s">
        <v>481</v>
      </c>
      <c r="G637">
        <v>2000</v>
      </c>
      <c r="H637">
        <f t="shared" si="12"/>
        <v>2851600</v>
      </c>
    </row>
    <row r="638" spans="1:8" x14ac:dyDescent="0.3">
      <c r="A638" s="215">
        <v>44918</v>
      </c>
      <c r="B638" s="11" t="s">
        <v>2686</v>
      </c>
      <c r="C638" s="6" t="s">
        <v>56</v>
      </c>
      <c r="D638" t="s">
        <v>3801</v>
      </c>
      <c r="E638" t="s">
        <v>909</v>
      </c>
      <c r="G638">
        <v>50000</v>
      </c>
      <c r="H638">
        <f t="shared" si="12"/>
        <v>2801600</v>
      </c>
    </row>
    <row r="639" spans="1:8" x14ac:dyDescent="0.3">
      <c r="A639" s="215">
        <v>44918</v>
      </c>
      <c r="B639" s="11" t="s">
        <v>2687</v>
      </c>
      <c r="C639" s="6" t="s">
        <v>3366</v>
      </c>
      <c r="D639" t="s">
        <v>3802</v>
      </c>
      <c r="E639" t="s">
        <v>477</v>
      </c>
      <c r="G639">
        <v>36000</v>
      </c>
      <c r="H639">
        <f t="shared" si="12"/>
        <v>2765600</v>
      </c>
    </row>
    <row r="640" spans="1:8" x14ac:dyDescent="0.3">
      <c r="A640" s="215">
        <v>44918</v>
      </c>
      <c r="B640" s="11" t="s">
        <v>2688</v>
      </c>
      <c r="C640" s="6" t="s">
        <v>386</v>
      </c>
      <c r="D640" t="s">
        <v>3803</v>
      </c>
      <c r="E640" t="s">
        <v>591</v>
      </c>
      <c r="G640">
        <v>148000</v>
      </c>
      <c r="H640">
        <f t="shared" si="12"/>
        <v>2617600</v>
      </c>
    </row>
    <row r="641" spans="1:8" x14ac:dyDescent="0.3">
      <c r="A641" s="215">
        <v>44918</v>
      </c>
      <c r="B641" s="11" t="s">
        <v>2689</v>
      </c>
      <c r="C641" s="6" t="s">
        <v>26</v>
      </c>
      <c r="D641" t="s">
        <v>3804</v>
      </c>
      <c r="E641" t="s">
        <v>907</v>
      </c>
      <c r="G641">
        <v>20000</v>
      </c>
      <c r="H641">
        <f t="shared" si="12"/>
        <v>2597600</v>
      </c>
    </row>
    <row r="642" spans="1:8" x14ac:dyDescent="0.3">
      <c r="A642" s="215">
        <v>44918</v>
      </c>
      <c r="B642" s="11" t="s">
        <v>2690</v>
      </c>
      <c r="C642" s="6" t="s">
        <v>56</v>
      </c>
      <c r="D642" t="s">
        <v>3805</v>
      </c>
      <c r="E642" t="s">
        <v>907</v>
      </c>
      <c r="G642">
        <v>320000</v>
      </c>
      <c r="H642">
        <f t="shared" si="12"/>
        <v>2277600</v>
      </c>
    </row>
    <row r="643" spans="1:8" x14ac:dyDescent="0.3">
      <c r="A643" s="215">
        <v>44918</v>
      </c>
      <c r="B643" s="11" t="s">
        <v>2691</v>
      </c>
      <c r="C643" s="6" t="s">
        <v>56</v>
      </c>
      <c r="D643" t="s">
        <v>3806</v>
      </c>
      <c r="E643" t="s">
        <v>907</v>
      </c>
      <c r="G643">
        <v>80000</v>
      </c>
      <c r="H643">
        <f t="shared" si="12"/>
        <v>2197600</v>
      </c>
    </row>
    <row r="644" spans="1:8" x14ac:dyDescent="0.3">
      <c r="A644" s="215">
        <v>44918</v>
      </c>
      <c r="B644" s="11"/>
      <c r="C644" s="6" t="s">
        <v>3808</v>
      </c>
      <c r="D644" t="s">
        <v>3807</v>
      </c>
      <c r="E644" t="s">
        <v>3596</v>
      </c>
      <c r="F644">
        <v>20000</v>
      </c>
      <c r="H644">
        <f>H643-G644+F644</f>
        <v>2217600</v>
      </c>
    </row>
    <row r="645" spans="1:8" x14ac:dyDescent="0.3">
      <c r="A645" s="215">
        <v>44919</v>
      </c>
      <c r="B645" s="11"/>
      <c r="C645" s="6" t="s">
        <v>2154</v>
      </c>
      <c r="D645" t="s">
        <v>3807</v>
      </c>
      <c r="E645" t="s">
        <v>3596</v>
      </c>
      <c r="F645">
        <v>20000</v>
      </c>
      <c r="H645">
        <f t="shared" si="12"/>
        <v>2237600</v>
      </c>
    </row>
    <row r="646" spans="1:8" x14ac:dyDescent="0.3">
      <c r="A646" s="215">
        <v>44919</v>
      </c>
      <c r="B646" s="11" t="s">
        <v>2692</v>
      </c>
      <c r="C646" s="6" t="s">
        <v>26</v>
      </c>
      <c r="D646" t="s">
        <v>3809</v>
      </c>
      <c r="E646" t="s">
        <v>907</v>
      </c>
      <c r="G646">
        <v>140000</v>
      </c>
      <c r="H646">
        <f t="shared" si="12"/>
        <v>2097600</v>
      </c>
    </row>
    <row r="647" spans="1:8" x14ac:dyDescent="0.3">
      <c r="A647" s="215">
        <v>44923</v>
      </c>
      <c r="B647" s="11"/>
      <c r="C647" s="6" t="s">
        <v>3810</v>
      </c>
      <c r="D647" t="s">
        <v>3807</v>
      </c>
      <c r="E647" t="s">
        <v>3596</v>
      </c>
      <c r="F647">
        <v>20000</v>
      </c>
      <c r="H647">
        <f t="shared" si="12"/>
        <v>2117600</v>
      </c>
    </row>
    <row r="648" spans="1:8" x14ac:dyDescent="0.3">
      <c r="A648" s="215">
        <v>44923</v>
      </c>
      <c r="B648" s="11" t="s">
        <v>2693</v>
      </c>
      <c r="C648" s="6" t="s">
        <v>26</v>
      </c>
      <c r="D648" t="s">
        <v>3811</v>
      </c>
      <c r="E648" t="s">
        <v>475</v>
      </c>
      <c r="G648">
        <v>10000</v>
      </c>
      <c r="H648">
        <f t="shared" si="12"/>
        <v>2107600</v>
      </c>
    </row>
    <row r="649" spans="1:8" x14ac:dyDescent="0.3">
      <c r="A649" s="215">
        <v>44924</v>
      </c>
      <c r="B649" s="11" t="s">
        <v>2694</v>
      </c>
      <c r="C649" s="6" t="s">
        <v>402</v>
      </c>
      <c r="D649" t="s">
        <v>3812</v>
      </c>
      <c r="E649" t="s">
        <v>481</v>
      </c>
      <c r="G649">
        <v>10000</v>
      </c>
      <c r="H649">
        <f t="shared" si="12"/>
        <v>2097600</v>
      </c>
    </row>
    <row r="650" spans="1:8" x14ac:dyDescent="0.3">
      <c r="A650" s="215">
        <v>44924</v>
      </c>
      <c r="B650" s="11" t="s">
        <v>2695</v>
      </c>
      <c r="C650" s="6" t="s">
        <v>26</v>
      </c>
      <c r="D650" t="s">
        <v>3813</v>
      </c>
      <c r="E650" t="s">
        <v>477</v>
      </c>
      <c r="G650">
        <v>8500</v>
      </c>
      <c r="H650">
        <f t="shared" si="12"/>
        <v>2089100</v>
      </c>
    </row>
    <row r="651" spans="1:8" x14ac:dyDescent="0.3">
      <c r="A651" s="215">
        <v>44924</v>
      </c>
      <c r="B651" s="11" t="s">
        <v>2696</v>
      </c>
      <c r="C651" s="6" t="s">
        <v>26</v>
      </c>
      <c r="D651" t="s">
        <v>3814</v>
      </c>
      <c r="E651" t="s">
        <v>876</v>
      </c>
      <c r="G651">
        <v>82467</v>
      </c>
      <c r="H651">
        <f t="shared" si="12"/>
        <v>2006633</v>
      </c>
    </row>
    <row r="652" spans="1:8" x14ac:dyDescent="0.3">
      <c r="A652" s="215">
        <v>44924</v>
      </c>
      <c r="B652" s="11" t="s">
        <v>2697</v>
      </c>
      <c r="C652" s="6" t="s">
        <v>386</v>
      </c>
      <c r="D652" t="s">
        <v>3815</v>
      </c>
      <c r="E652" t="s">
        <v>891</v>
      </c>
      <c r="G652">
        <v>35000</v>
      </c>
      <c r="H652">
        <f t="shared" si="12"/>
        <v>1971633</v>
      </c>
    </row>
    <row r="653" spans="1:8" x14ac:dyDescent="0.3">
      <c r="A653" s="215">
        <v>44924</v>
      </c>
      <c r="B653" s="11" t="s">
        <v>2698</v>
      </c>
      <c r="C653" s="6" t="s">
        <v>386</v>
      </c>
      <c r="D653" t="s">
        <v>3816</v>
      </c>
      <c r="E653" t="s">
        <v>938</v>
      </c>
      <c r="G653">
        <v>4000</v>
      </c>
      <c r="H653">
        <f t="shared" si="12"/>
        <v>1967633</v>
      </c>
    </row>
    <row r="654" spans="1:8" x14ac:dyDescent="0.3">
      <c r="A654" s="215">
        <v>44924</v>
      </c>
      <c r="B654" s="11" t="s">
        <v>2699</v>
      </c>
      <c r="C654" s="6" t="s">
        <v>26</v>
      </c>
      <c r="D654" t="s">
        <v>3817</v>
      </c>
      <c r="E654" t="s">
        <v>475</v>
      </c>
      <c r="G654">
        <v>120000</v>
      </c>
      <c r="H654">
        <f t="shared" si="12"/>
        <v>1847633</v>
      </c>
    </row>
    <row r="655" spans="1:8" x14ac:dyDescent="0.3">
      <c r="A655" s="215">
        <v>44925</v>
      </c>
      <c r="B655" s="11" t="s">
        <v>2700</v>
      </c>
      <c r="C655" s="6" t="s">
        <v>3336</v>
      </c>
      <c r="D655" t="s">
        <v>3818</v>
      </c>
      <c r="E655" t="s">
        <v>524</v>
      </c>
      <c r="G655">
        <v>14400</v>
      </c>
      <c r="H655">
        <f t="shared" si="12"/>
        <v>1833233</v>
      </c>
    </row>
    <row r="656" spans="1:8" x14ac:dyDescent="0.3">
      <c r="A656" s="215">
        <v>44925</v>
      </c>
      <c r="B656" s="11" t="s">
        <v>2701</v>
      </c>
      <c r="C656" s="6" t="s">
        <v>3473</v>
      </c>
      <c r="D656" t="s">
        <v>3819</v>
      </c>
      <c r="E656" t="s">
        <v>524</v>
      </c>
      <c r="G656">
        <v>1500</v>
      </c>
      <c r="H656">
        <f t="shared" si="12"/>
        <v>1831733</v>
      </c>
    </row>
    <row r="657" spans="1:8" x14ac:dyDescent="0.3">
      <c r="A657" s="215">
        <v>44925</v>
      </c>
      <c r="B657" s="11" t="s">
        <v>2702</v>
      </c>
      <c r="C657" s="6" t="s">
        <v>26</v>
      </c>
      <c r="D657" t="s">
        <v>3820</v>
      </c>
      <c r="E657" t="s">
        <v>3435</v>
      </c>
      <c r="G657">
        <v>48000</v>
      </c>
      <c r="H657">
        <f t="shared" ref="H657:H720" si="13">H656-G657+F657</f>
        <v>1783733</v>
      </c>
    </row>
    <row r="658" spans="1:8" x14ac:dyDescent="0.3">
      <c r="A658" s="215">
        <v>44925</v>
      </c>
      <c r="B658" s="11" t="s">
        <v>2703</v>
      </c>
      <c r="C658" s="6" t="s">
        <v>386</v>
      </c>
      <c r="D658" t="s">
        <v>3821</v>
      </c>
      <c r="E658" t="s">
        <v>481</v>
      </c>
      <c r="G658">
        <v>6000</v>
      </c>
      <c r="H658">
        <f t="shared" si="13"/>
        <v>1777733</v>
      </c>
    </row>
    <row r="659" spans="1:8" x14ac:dyDescent="0.3">
      <c r="A659" s="215"/>
      <c r="B659" s="11" t="s">
        <v>2704</v>
      </c>
      <c r="C659" s="6"/>
      <c r="H659" s="217">
        <f t="shared" si="13"/>
        <v>1777733</v>
      </c>
    </row>
    <row r="660" spans="1:8" x14ac:dyDescent="0.3">
      <c r="A660" s="215"/>
      <c r="B660" s="11" t="s">
        <v>2705</v>
      </c>
      <c r="C660" s="6"/>
      <c r="H660">
        <f t="shared" si="13"/>
        <v>1777733</v>
      </c>
    </row>
    <row r="661" spans="1:8" x14ac:dyDescent="0.3">
      <c r="A661" s="215"/>
      <c r="B661" s="11" t="s">
        <v>2706</v>
      </c>
      <c r="C661" s="6"/>
      <c r="H661">
        <f t="shared" si="13"/>
        <v>1777733</v>
      </c>
    </row>
    <row r="662" spans="1:8" x14ac:dyDescent="0.3">
      <c r="A662" s="215"/>
      <c r="B662" s="11" t="s">
        <v>2707</v>
      </c>
      <c r="C662" s="6"/>
      <c r="H662">
        <f t="shared" si="13"/>
        <v>1777733</v>
      </c>
    </row>
    <row r="663" spans="1:8" x14ac:dyDescent="0.3">
      <c r="A663" s="215"/>
      <c r="B663" s="11" t="s">
        <v>2708</v>
      </c>
      <c r="C663" s="6"/>
      <c r="H663">
        <f t="shared" si="13"/>
        <v>1777733</v>
      </c>
    </row>
    <row r="664" spans="1:8" x14ac:dyDescent="0.3">
      <c r="B664" s="11" t="s">
        <v>2709</v>
      </c>
      <c r="H664">
        <f t="shared" si="13"/>
        <v>1777733</v>
      </c>
    </row>
    <row r="665" spans="1:8" x14ac:dyDescent="0.3">
      <c r="B665" s="11" t="s">
        <v>2710</v>
      </c>
      <c r="H665">
        <f t="shared" si="13"/>
        <v>1777733</v>
      </c>
    </row>
    <row r="666" spans="1:8" x14ac:dyDescent="0.3">
      <c r="B666" s="11" t="s">
        <v>2711</v>
      </c>
      <c r="H666">
        <f t="shared" si="13"/>
        <v>1777733</v>
      </c>
    </row>
    <row r="667" spans="1:8" x14ac:dyDescent="0.3">
      <c r="B667" s="11" t="s">
        <v>2712</v>
      </c>
      <c r="H667">
        <f t="shared" si="13"/>
        <v>1777733</v>
      </c>
    </row>
    <row r="668" spans="1:8" x14ac:dyDescent="0.3">
      <c r="B668" s="11" t="s">
        <v>2713</v>
      </c>
      <c r="H668">
        <f t="shared" si="13"/>
        <v>1777733</v>
      </c>
    </row>
    <row r="669" spans="1:8" x14ac:dyDescent="0.3">
      <c r="B669" s="11" t="s">
        <v>2714</v>
      </c>
      <c r="H669">
        <f t="shared" si="13"/>
        <v>1777733</v>
      </c>
    </row>
    <row r="670" spans="1:8" x14ac:dyDescent="0.3">
      <c r="B670" s="11" t="s">
        <v>2715</v>
      </c>
      <c r="H670">
        <f t="shared" si="13"/>
        <v>1777733</v>
      </c>
    </row>
    <row r="671" spans="1:8" x14ac:dyDescent="0.3">
      <c r="B671" s="11" t="s">
        <v>2716</v>
      </c>
      <c r="H671">
        <f t="shared" si="13"/>
        <v>1777733</v>
      </c>
    </row>
    <row r="672" spans="1:8" x14ac:dyDescent="0.3">
      <c r="B672" s="11" t="s">
        <v>2717</v>
      </c>
      <c r="H672">
        <f t="shared" si="13"/>
        <v>1777733</v>
      </c>
    </row>
    <row r="673" spans="2:8" x14ac:dyDescent="0.3">
      <c r="B673" s="11" t="s">
        <v>2718</v>
      </c>
      <c r="H673">
        <f t="shared" si="13"/>
        <v>1777733</v>
      </c>
    </row>
    <row r="674" spans="2:8" x14ac:dyDescent="0.3">
      <c r="B674" s="11" t="s">
        <v>2719</v>
      </c>
      <c r="H674">
        <f t="shared" si="13"/>
        <v>1777733</v>
      </c>
    </row>
    <row r="675" spans="2:8" x14ac:dyDescent="0.3">
      <c r="B675" s="11" t="s">
        <v>2720</v>
      </c>
      <c r="H675">
        <f t="shared" si="13"/>
        <v>1777733</v>
      </c>
    </row>
    <row r="676" spans="2:8" x14ac:dyDescent="0.3">
      <c r="B676" s="11" t="s">
        <v>2721</v>
      </c>
      <c r="H676">
        <f t="shared" si="13"/>
        <v>1777733</v>
      </c>
    </row>
    <row r="677" spans="2:8" x14ac:dyDescent="0.3">
      <c r="B677" s="11" t="s">
        <v>2722</v>
      </c>
      <c r="H677">
        <f t="shared" si="13"/>
        <v>1777733</v>
      </c>
    </row>
    <row r="678" spans="2:8" x14ac:dyDescent="0.3">
      <c r="B678" s="11" t="s">
        <v>2723</v>
      </c>
      <c r="H678">
        <f t="shared" si="13"/>
        <v>1777733</v>
      </c>
    </row>
    <row r="679" spans="2:8" x14ac:dyDescent="0.3">
      <c r="B679" s="11" t="s">
        <v>2724</v>
      </c>
      <c r="H679">
        <f t="shared" si="13"/>
        <v>1777733</v>
      </c>
    </row>
    <row r="680" spans="2:8" x14ac:dyDescent="0.3">
      <c r="B680" s="11" t="s">
        <v>2725</v>
      </c>
      <c r="H680">
        <f t="shared" si="13"/>
        <v>1777733</v>
      </c>
    </row>
    <row r="681" spans="2:8" x14ac:dyDescent="0.3">
      <c r="B681" s="11" t="s">
        <v>2726</v>
      </c>
      <c r="H681">
        <f t="shared" si="13"/>
        <v>1777733</v>
      </c>
    </row>
    <row r="682" spans="2:8" x14ac:dyDescent="0.3">
      <c r="B682" s="11" t="s">
        <v>2727</v>
      </c>
      <c r="H682">
        <f t="shared" si="13"/>
        <v>1777733</v>
      </c>
    </row>
    <row r="683" spans="2:8" x14ac:dyDescent="0.3">
      <c r="B683" s="11" t="s">
        <v>2728</v>
      </c>
      <c r="H683">
        <f t="shared" si="13"/>
        <v>1777733</v>
      </c>
    </row>
    <row r="684" spans="2:8" x14ac:dyDescent="0.3">
      <c r="B684" s="11" t="s">
        <v>2729</v>
      </c>
      <c r="H684">
        <f t="shared" si="13"/>
        <v>1777733</v>
      </c>
    </row>
    <row r="685" spans="2:8" x14ac:dyDescent="0.3">
      <c r="B685" s="11" t="s">
        <v>2730</v>
      </c>
      <c r="H685">
        <f t="shared" si="13"/>
        <v>1777733</v>
      </c>
    </row>
    <row r="686" spans="2:8" x14ac:dyDescent="0.3">
      <c r="B686" s="11" t="s">
        <v>2731</v>
      </c>
      <c r="H686">
        <f t="shared" si="13"/>
        <v>1777733</v>
      </c>
    </row>
    <row r="687" spans="2:8" x14ac:dyDescent="0.3">
      <c r="B687" s="11" t="s">
        <v>2732</v>
      </c>
      <c r="H687">
        <f t="shared" si="13"/>
        <v>1777733</v>
      </c>
    </row>
    <row r="688" spans="2:8" x14ac:dyDescent="0.3">
      <c r="B688" s="11" t="s">
        <v>2733</v>
      </c>
      <c r="H688">
        <f t="shared" si="13"/>
        <v>1777733</v>
      </c>
    </row>
    <row r="689" spans="2:8" x14ac:dyDescent="0.3">
      <c r="B689" s="11" t="s">
        <v>2734</v>
      </c>
      <c r="H689">
        <f t="shared" si="13"/>
        <v>1777733</v>
      </c>
    </row>
    <row r="690" spans="2:8" x14ac:dyDescent="0.3">
      <c r="B690" s="11" t="s">
        <v>2735</v>
      </c>
      <c r="H690">
        <f t="shared" si="13"/>
        <v>1777733</v>
      </c>
    </row>
    <row r="691" spans="2:8" x14ac:dyDescent="0.3">
      <c r="B691" s="11" t="s">
        <v>2736</v>
      </c>
      <c r="H691">
        <f t="shared" si="13"/>
        <v>1777733</v>
      </c>
    </row>
    <row r="692" spans="2:8" x14ac:dyDescent="0.3">
      <c r="B692" s="11" t="s">
        <v>2737</v>
      </c>
      <c r="H692">
        <f t="shared" si="13"/>
        <v>1777733</v>
      </c>
    </row>
    <row r="693" spans="2:8" x14ac:dyDescent="0.3">
      <c r="B693" s="11" t="s">
        <v>2738</v>
      </c>
      <c r="H693">
        <f t="shared" si="13"/>
        <v>1777733</v>
      </c>
    </row>
    <row r="694" spans="2:8" x14ac:dyDescent="0.3">
      <c r="B694" s="11" t="s">
        <v>2739</v>
      </c>
      <c r="H694">
        <f t="shared" si="13"/>
        <v>1777733</v>
      </c>
    </row>
    <row r="695" spans="2:8" x14ac:dyDescent="0.3">
      <c r="B695" s="11" t="s">
        <v>2740</v>
      </c>
      <c r="H695">
        <f t="shared" si="13"/>
        <v>1777733</v>
      </c>
    </row>
    <row r="696" spans="2:8" x14ac:dyDescent="0.3">
      <c r="B696" s="11" t="s">
        <v>2741</v>
      </c>
      <c r="H696">
        <f t="shared" si="13"/>
        <v>1777733</v>
      </c>
    </row>
    <row r="697" spans="2:8" x14ac:dyDescent="0.3">
      <c r="B697" s="11" t="s">
        <v>2742</v>
      </c>
      <c r="H697">
        <f t="shared" si="13"/>
        <v>1777733</v>
      </c>
    </row>
    <row r="698" spans="2:8" x14ac:dyDescent="0.3">
      <c r="B698" s="11" t="s">
        <v>2743</v>
      </c>
      <c r="H698">
        <f t="shared" si="13"/>
        <v>1777733</v>
      </c>
    </row>
    <row r="699" spans="2:8" x14ac:dyDescent="0.3">
      <c r="B699" s="11" t="s">
        <v>2744</v>
      </c>
      <c r="H699">
        <f t="shared" si="13"/>
        <v>1777733</v>
      </c>
    </row>
    <row r="700" spans="2:8" x14ac:dyDescent="0.3">
      <c r="B700" s="11" t="s">
        <v>2745</v>
      </c>
      <c r="H700">
        <f t="shared" si="13"/>
        <v>1777733</v>
      </c>
    </row>
    <row r="701" spans="2:8" x14ac:dyDescent="0.3">
      <c r="B701" s="11" t="s">
        <v>2746</v>
      </c>
      <c r="H701">
        <f t="shared" si="13"/>
        <v>1777733</v>
      </c>
    </row>
    <row r="702" spans="2:8" x14ac:dyDescent="0.3">
      <c r="B702" s="11" t="s">
        <v>2747</v>
      </c>
      <c r="H702">
        <f t="shared" si="13"/>
        <v>1777733</v>
      </c>
    </row>
    <row r="703" spans="2:8" x14ac:dyDescent="0.3">
      <c r="B703" s="11" t="s">
        <v>2748</v>
      </c>
      <c r="H703">
        <f t="shared" si="13"/>
        <v>1777733</v>
      </c>
    </row>
    <row r="704" spans="2:8" x14ac:dyDescent="0.3">
      <c r="B704" s="11" t="s">
        <v>2749</v>
      </c>
      <c r="H704">
        <f t="shared" si="13"/>
        <v>1777733</v>
      </c>
    </row>
    <row r="705" spans="2:8" x14ac:dyDescent="0.3">
      <c r="B705" s="11" t="s">
        <v>2750</v>
      </c>
      <c r="H705">
        <f t="shared" si="13"/>
        <v>1777733</v>
      </c>
    </row>
    <row r="706" spans="2:8" x14ac:dyDescent="0.3">
      <c r="B706" s="11" t="s">
        <v>2751</v>
      </c>
      <c r="H706">
        <f t="shared" si="13"/>
        <v>1777733</v>
      </c>
    </row>
    <row r="707" spans="2:8" x14ac:dyDescent="0.3">
      <c r="B707" s="11" t="s">
        <v>2752</v>
      </c>
      <c r="H707">
        <f t="shared" si="13"/>
        <v>1777733</v>
      </c>
    </row>
    <row r="708" spans="2:8" x14ac:dyDescent="0.3">
      <c r="B708" s="11" t="s">
        <v>2753</v>
      </c>
      <c r="H708">
        <f t="shared" si="13"/>
        <v>1777733</v>
      </c>
    </row>
    <row r="709" spans="2:8" x14ac:dyDescent="0.3">
      <c r="B709" s="11" t="s">
        <v>2754</v>
      </c>
      <c r="H709">
        <f t="shared" si="13"/>
        <v>1777733</v>
      </c>
    </row>
    <row r="710" spans="2:8" x14ac:dyDescent="0.3">
      <c r="B710" s="11" t="s">
        <v>2755</v>
      </c>
      <c r="H710">
        <f t="shared" si="13"/>
        <v>1777733</v>
      </c>
    </row>
    <row r="711" spans="2:8" x14ac:dyDescent="0.3">
      <c r="B711" s="11" t="s">
        <v>2756</v>
      </c>
      <c r="H711">
        <f t="shared" si="13"/>
        <v>1777733</v>
      </c>
    </row>
    <row r="712" spans="2:8" x14ac:dyDescent="0.3">
      <c r="B712" s="11" t="s">
        <v>2757</v>
      </c>
      <c r="H712">
        <f t="shared" si="13"/>
        <v>1777733</v>
      </c>
    </row>
    <row r="713" spans="2:8" x14ac:dyDescent="0.3">
      <c r="B713" s="11" t="s">
        <v>2758</v>
      </c>
      <c r="H713">
        <f t="shared" si="13"/>
        <v>1777733</v>
      </c>
    </row>
    <row r="714" spans="2:8" x14ac:dyDescent="0.3">
      <c r="B714" s="11" t="s">
        <v>2759</v>
      </c>
      <c r="H714">
        <f t="shared" si="13"/>
        <v>1777733</v>
      </c>
    </row>
    <row r="715" spans="2:8" x14ac:dyDescent="0.3">
      <c r="B715" s="11" t="s">
        <v>2760</v>
      </c>
      <c r="H715">
        <f t="shared" si="13"/>
        <v>1777733</v>
      </c>
    </row>
    <row r="716" spans="2:8" x14ac:dyDescent="0.3">
      <c r="B716" s="11" t="s">
        <v>2761</v>
      </c>
      <c r="H716">
        <f t="shared" si="13"/>
        <v>1777733</v>
      </c>
    </row>
    <row r="717" spans="2:8" x14ac:dyDescent="0.3">
      <c r="B717" s="11" t="s">
        <v>2762</v>
      </c>
      <c r="H717">
        <f t="shared" si="13"/>
        <v>1777733</v>
      </c>
    </row>
    <row r="718" spans="2:8" x14ac:dyDescent="0.3">
      <c r="B718" s="11" t="s">
        <v>2763</v>
      </c>
      <c r="H718">
        <f t="shared" si="13"/>
        <v>1777733</v>
      </c>
    </row>
    <row r="719" spans="2:8" x14ac:dyDescent="0.3">
      <c r="B719" s="11" t="s">
        <v>2764</v>
      </c>
      <c r="H719">
        <f t="shared" si="13"/>
        <v>1777733</v>
      </c>
    </row>
    <row r="720" spans="2:8" x14ac:dyDescent="0.3">
      <c r="B720" s="11" t="s">
        <v>2765</v>
      </c>
      <c r="H720">
        <f t="shared" si="13"/>
        <v>1777733</v>
      </c>
    </row>
    <row r="721" spans="2:8" x14ac:dyDescent="0.3">
      <c r="B721" s="11" t="s">
        <v>2766</v>
      </c>
      <c r="H721">
        <f t="shared" ref="H721:H784" si="14">H720-G721+F721</f>
        <v>1777733</v>
      </c>
    </row>
    <row r="722" spans="2:8" x14ac:dyDescent="0.3">
      <c r="B722" s="11" t="s">
        <v>2767</v>
      </c>
      <c r="H722">
        <f t="shared" si="14"/>
        <v>1777733</v>
      </c>
    </row>
    <row r="723" spans="2:8" x14ac:dyDescent="0.3">
      <c r="B723" s="11" t="s">
        <v>2768</v>
      </c>
      <c r="H723">
        <f t="shared" si="14"/>
        <v>1777733</v>
      </c>
    </row>
    <row r="724" spans="2:8" x14ac:dyDescent="0.3">
      <c r="B724" s="11" t="s">
        <v>2769</v>
      </c>
      <c r="H724">
        <f t="shared" si="14"/>
        <v>1777733</v>
      </c>
    </row>
    <row r="725" spans="2:8" x14ac:dyDescent="0.3">
      <c r="B725" s="11" t="s">
        <v>2770</v>
      </c>
      <c r="H725">
        <f t="shared" si="14"/>
        <v>1777733</v>
      </c>
    </row>
    <row r="726" spans="2:8" x14ac:dyDescent="0.3">
      <c r="B726" s="11" t="s">
        <v>2771</v>
      </c>
      <c r="H726">
        <f t="shared" si="14"/>
        <v>1777733</v>
      </c>
    </row>
    <row r="727" spans="2:8" x14ac:dyDescent="0.3">
      <c r="B727" s="11" t="s">
        <v>2772</v>
      </c>
      <c r="H727">
        <f t="shared" si="14"/>
        <v>1777733</v>
      </c>
    </row>
    <row r="728" spans="2:8" x14ac:dyDescent="0.3">
      <c r="B728" s="11" t="s">
        <v>2773</v>
      </c>
      <c r="H728">
        <f t="shared" si="14"/>
        <v>1777733</v>
      </c>
    </row>
    <row r="729" spans="2:8" x14ac:dyDescent="0.3">
      <c r="B729" s="11" t="s">
        <v>2774</v>
      </c>
      <c r="H729">
        <f t="shared" si="14"/>
        <v>1777733</v>
      </c>
    </row>
    <row r="730" spans="2:8" x14ac:dyDescent="0.3">
      <c r="B730" s="11" t="s">
        <v>2775</v>
      </c>
      <c r="H730">
        <f t="shared" si="14"/>
        <v>1777733</v>
      </c>
    </row>
    <row r="731" spans="2:8" x14ac:dyDescent="0.3">
      <c r="B731" s="11" t="s">
        <v>2776</v>
      </c>
      <c r="H731">
        <f t="shared" si="14"/>
        <v>1777733</v>
      </c>
    </row>
    <row r="732" spans="2:8" x14ac:dyDescent="0.3">
      <c r="B732" s="11" t="s">
        <v>2777</v>
      </c>
      <c r="H732">
        <f t="shared" si="14"/>
        <v>1777733</v>
      </c>
    </row>
    <row r="733" spans="2:8" x14ac:dyDescent="0.3">
      <c r="B733" s="11" t="s">
        <v>2778</v>
      </c>
      <c r="H733">
        <f t="shared" si="14"/>
        <v>1777733</v>
      </c>
    </row>
    <row r="734" spans="2:8" x14ac:dyDescent="0.3">
      <c r="B734" s="11" t="s">
        <v>2779</v>
      </c>
      <c r="H734">
        <f t="shared" si="14"/>
        <v>1777733</v>
      </c>
    </row>
    <row r="735" spans="2:8" x14ac:dyDescent="0.3">
      <c r="B735" s="11" t="s">
        <v>2780</v>
      </c>
      <c r="H735">
        <f t="shared" si="14"/>
        <v>1777733</v>
      </c>
    </row>
    <row r="736" spans="2:8" x14ac:dyDescent="0.3">
      <c r="B736" s="11" t="s">
        <v>2781</v>
      </c>
      <c r="H736">
        <f t="shared" si="14"/>
        <v>1777733</v>
      </c>
    </row>
    <row r="737" spans="2:8" x14ac:dyDescent="0.3">
      <c r="B737" s="11" t="s">
        <v>2782</v>
      </c>
      <c r="H737">
        <f t="shared" si="14"/>
        <v>1777733</v>
      </c>
    </row>
    <row r="738" spans="2:8" x14ac:dyDescent="0.3">
      <c r="B738" s="11" t="s">
        <v>2783</v>
      </c>
      <c r="H738">
        <f t="shared" si="14"/>
        <v>1777733</v>
      </c>
    </row>
    <row r="739" spans="2:8" x14ac:dyDescent="0.3">
      <c r="B739" s="11" t="s">
        <v>2784</v>
      </c>
      <c r="H739">
        <f t="shared" si="14"/>
        <v>1777733</v>
      </c>
    </row>
    <row r="740" spans="2:8" x14ac:dyDescent="0.3">
      <c r="B740" s="11" t="s">
        <v>2785</v>
      </c>
      <c r="H740">
        <f t="shared" si="14"/>
        <v>1777733</v>
      </c>
    </row>
    <row r="741" spans="2:8" x14ac:dyDescent="0.3">
      <c r="B741" s="11" t="s">
        <v>2786</v>
      </c>
      <c r="H741">
        <f t="shared" si="14"/>
        <v>1777733</v>
      </c>
    </row>
    <row r="742" spans="2:8" x14ac:dyDescent="0.3">
      <c r="B742" s="11" t="s">
        <v>2787</v>
      </c>
      <c r="H742">
        <f t="shared" si="14"/>
        <v>1777733</v>
      </c>
    </row>
    <row r="743" spans="2:8" x14ac:dyDescent="0.3">
      <c r="B743" s="11" t="s">
        <v>2788</v>
      </c>
      <c r="H743">
        <f t="shared" si="14"/>
        <v>1777733</v>
      </c>
    </row>
    <row r="744" spans="2:8" x14ac:dyDescent="0.3">
      <c r="B744" s="11" t="s">
        <v>2789</v>
      </c>
      <c r="H744">
        <f t="shared" si="14"/>
        <v>1777733</v>
      </c>
    </row>
    <row r="745" spans="2:8" x14ac:dyDescent="0.3">
      <c r="B745" s="11" t="s">
        <v>2790</v>
      </c>
      <c r="H745">
        <f t="shared" si="14"/>
        <v>1777733</v>
      </c>
    </row>
    <row r="746" spans="2:8" x14ac:dyDescent="0.3">
      <c r="B746" s="11" t="s">
        <v>2791</v>
      </c>
      <c r="H746">
        <f t="shared" si="14"/>
        <v>1777733</v>
      </c>
    </row>
    <row r="747" spans="2:8" x14ac:dyDescent="0.3">
      <c r="B747" s="11" t="s">
        <v>2792</v>
      </c>
      <c r="H747">
        <f t="shared" si="14"/>
        <v>1777733</v>
      </c>
    </row>
    <row r="748" spans="2:8" x14ac:dyDescent="0.3">
      <c r="B748" s="11" t="s">
        <v>2793</v>
      </c>
      <c r="H748">
        <f t="shared" si="14"/>
        <v>1777733</v>
      </c>
    </row>
    <row r="749" spans="2:8" x14ac:dyDescent="0.3">
      <c r="B749" s="11" t="s">
        <v>2794</v>
      </c>
      <c r="H749">
        <f t="shared" si="14"/>
        <v>1777733</v>
      </c>
    </row>
    <row r="750" spans="2:8" x14ac:dyDescent="0.3">
      <c r="B750" s="11" t="s">
        <v>2795</v>
      </c>
      <c r="H750">
        <f t="shared" si="14"/>
        <v>1777733</v>
      </c>
    </row>
    <row r="751" spans="2:8" x14ac:dyDescent="0.3">
      <c r="B751" s="11" t="s">
        <v>2796</v>
      </c>
      <c r="H751">
        <f t="shared" si="14"/>
        <v>1777733</v>
      </c>
    </row>
    <row r="752" spans="2:8" x14ac:dyDescent="0.3">
      <c r="B752" s="11" t="s">
        <v>2797</v>
      </c>
      <c r="H752">
        <f t="shared" si="14"/>
        <v>1777733</v>
      </c>
    </row>
    <row r="753" spans="2:8" x14ac:dyDescent="0.3">
      <c r="B753" s="11" t="s">
        <v>2798</v>
      </c>
      <c r="H753">
        <f t="shared" si="14"/>
        <v>1777733</v>
      </c>
    </row>
    <row r="754" spans="2:8" x14ac:dyDescent="0.3">
      <c r="B754" s="11" t="s">
        <v>2799</v>
      </c>
      <c r="H754">
        <f t="shared" si="14"/>
        <v>1777733</v>
      </c>
    </row>
    <row r="755" spans="2:8" x14ac:dyDescent="0.3">
      <c r="B755" s="11" t="s">
        <v>2800</v>
      </c>
      <c r="H755">
        <f t="shared" si="14"/>
        <v>1777733</v>
      </c>
    </row>
    <row r="756" spans="2:8" x14ac:dyDescent="0.3">
      <c r="B756" s="11" t="s">
        <v>2801</v>
      </c>
      <c r="H756">
        <f t="shared" si="14"/>
        <v>1777733</v>
      </c>
    </row>
    <row r="757" spans="2:8" x14ac:dyDescent="0.3">
      <c r="B757" s="11" t="s">
        <v>2802</v>
      </c>
      <c r="H757">
        <f t="shared" si="14"/>
        <v>1777733</v>
      </c>
    </row>
    <row r="758" spans="2:8" x14ac:dyDescent="0.3">
      <c r="B758" s="11" t="s">
        <v>2803</v>
      </c>
      <c r="H758">
        <f t="shared" si="14"/>
        <v>1777733</v>
      </c>
    </row>
    <row r="759" spans="2:8" x14ac:dyDescent="0.3">
      <c r="B759" s="11" t="s">
        <v>2804</v>
      </c>
      <c r="H759">
        <f t="shared" si="14"/>
        <v>1777733</v>
      </c>
    </row>
    <row r="760" spans="2:8" x14ac:dyDescent="0.3">
      <c r="B760" s="11" t="s">
        <v>2805</v>
      </c>
      <c r="H760">
        <f t="shared" si="14"/>
        <v>1777733</v>
      </c>
    </row>
    <row r="761" spans="2:8" x14ac:dyDescent="0.3">
      <c r="B761" s="11" t="s">
        <v>2806</v>
      </c>
      <c r="H761">
        <f t="shared" si="14"/>
        <v>1777733</v>
      </c>
    </row>
    <row r="762" spans="2:8" x14ac:dyDescent="0.3">
      <c r="B762" s="11" t="s">
        <v>2807</v>
      </c>
      <c r="H762">
        <f t="shared" si="14"/>
        <v>1777733</v>
      </c>
    </row>
    <row r="763" spans="2:8" x14ac:dyDescent="0.3">
      <c r="B763" s="11" t="s">
        <v>2808</v>
      </c>
      <c r="H763">
        <f t="shared" si="14"/>
        <v>1777733</v>
      </c>
    </row>
    <row r="764" spans="2:8" x14ac:dyDescent="0.3">
      <c r="B764" s="11" t="s">
        <v>2809</v>
      </c>
      <c r="H764">
        <f t="shared" si="14"/>
        <v>1777733</v>
      </c>
    </row>
    <row r="765" spans="2:8" x14ac:dyDescent="0.3">
      <c r="B765" s="11" t="s">
        <v>2810</v>
      </c>
      <c r="H765">
        <f t="shared" si="14"/>
        <v>1777733</v>
      </c>
    </row>
    <row r="766" spans="2:8" x14ac:dyDescent="0.3">
      <c r="B766" s="11" t="s">
        <v>2811</v>
      </c>
      <c r="H766">
        <f t="shared" si="14"/>
        <v>1777733</v>
      </c>
    </row>
    <row r="767" spans="2:8" x14ac:dyDescent="0.3">
      <c r="B767" s="11" t="s">
        <v>2812</v>
      </c>
      <c r="H767">
        <f t="shared" si="14"/>
        <v>1777733</v>
      </c>
    </row>
    <row r="768" spans="2:8" x14ac:dyDescent="0.3">
      <c r="B768" s="11" t="s">
        <v>2813</v>
      </c>
      <c r="H768">
        <f t="shared" si="14"/>
        <v>1777733</v>
      </c>
    </row>
    <row r="769" spans="2:8" x14ac:dyDescent="0.3">
      <c r="B769" s="11" t="s">
        <v>2814</v>
      </c>
      <c r="H769">
        <f t="shared" si="14"/>
        <v>1777733</v>
      </c>
    </row>
    <row r="770" spans="2:8" x14ac:dyDescent="0.3">
      <c r="B770" s="11" t="s">
        <v>2815</v>
      </c>
      <c r="H770">
        <f t="shared" si="14"/>
        <v>1777733</v>
      </c>
    </row>
    <row r="771" spans="2:8" x14ac:dyDescent="0.3">
      <c r="B771" s="11" t="s">
        <v>2816</v>
      </c>
      <c r="H771">
        <f t="shared" si="14"/>
        <v>1777733</v>
      </c>
    </row>
    <row r="772" spans="2:8" x14ac:dyDescent="0.3">
      <c r="B772" s="11" t="s">
        <v>2817</v>
      </c>
      <c r="H772">
        <f t="shared" si="14"/>
        <v>1777733</v>
      </c>
    </row>
    <row r="773" spans="2:8" x14ac:dyDescent="0.3">
      <c r="B773" s="11" t="s">
        <v>2818</v>
      </c>
      <c r="H773">
        <f t="shared" si="14"/>
        <v>1777733</v>
      </c>
    </row>
    <row r="774" spans="2:8" x14ac:dyDescent="0.3">
      <c r="B774" s="11" t="s">
        <v>2819</v>
      </c>
      <c r="H774">
        <f t="shared" si="14"/>
        <v>1777733</v>
      </c>
    </row>
    <row r="775" spans="2:8" x14ac:dyDescent="0.3">
      <c r="B775" s="11" t="s">
        <v>2820</v>
      </c>
      <c r="H775">
        <f t="shared" si="14"/>
        <v>1777733</v>
      </c>
    </row>
    <row r="776" spans="2:8" x14ac:dyDescent="0.3">
      <c r="B776" s="11" t="s">
        <v>2821</v>
      </c>
      <c r="H776">
        <f t="shared" si="14"/>
        <v>1777733</v>
      </c>
    </row>
    <row r="777" spans="2:8" x14ac:dyDescent="0.3">
      <c r="B777" s="11" t="s">
        <v>2822</v>
      </c>
      <c r="H777">
        <f t="shared" si="14"/>
        <v>1777733</v>
      </c>
    </row>
    <row r="778" spans="2:8" x14ac:dyDescent="0.3">
      <c r="B778" s="11" t="s">
        <v>2823</v>
      </c>
      <c r="H778">
        <f t="shared" si="14"/>
        <v>1777733</v>
      </c>
    </row>
    <row r="779" spans="2:8" x14ac:dyDescent="0.3">
      <c r="B779" s="11" t="s">
        <v>2824</v>
      </c>
      <c r="H779">
        <f t="shared" si="14"/>
        <v>1777733</v>
      </c>
    </row>
    <row r="780" spans="2:8" x14ac:dyDescent="0.3">
      <c r="B780" s="11" t="s">
        <v>2825</v>
      </c>
      <c r="H780">
        <f t="shared" si="14"/>
        <v>1777733</v>
      </c>
    </row>
    <row r="781" spans="2:8" x14ac:dyDescent="0.3">
      <c r="B781" s="11" t="s">
        <v>2826</v>
      </c>
      <c r="H781">
        <f t="shared" si="14"/>
        <v>1777733</v>
      </c>
    </row>
    <row r="782" spans="2:8" x14ac:dyDescent="0.3">
      <c r="B782" s="11" t="s">
        <v>2827</v>
      </c>
      <c r="H782">
        <f t="shared" si="14"/>
        <v>1777733</v>
      </c>
    </row>
    <row r="783" spans="2:8" x14ac:dyDescent="0.3">
      <c r="B783" s="11" t="s">
        <v>2828</v>
      </c>
      <c r="H783">
        <f t="shared" si="14"/>
        <v>1777733</v>
      </c>
    </row>
    <row r="784" spans="2:8" x14ac:dyDescent="0.3">
      <c r="B784" s="11" t="s">
        <v>2829</v>
      </c>
      <c r="H784">
        <f t="shared" si="14"/>
        <v>1777733</v>
      </c>
    </row>
    <row r="785" spans="2:8" x14ac:dyDescent="0.3">
      <c r="B785" s="11" t="s">
        <v>2830</v>
      </c>
      <c r="H785">
        <f t="shared" ref="H785:H848" si="15">H784-G785+F785</f>
        <v>1777733</v>
      </c>
    </row>
    <row r="786" spans="2:8" x14ac:dyDescent="0.3">
      <c r="B786" s="11" t="s">
        <v>2831</v>
      </c>
      <c r="H786">
        <f t="shared" si="15"/>
        <v>1777733</v>
      </c>
    </row>
    <row r="787" spans="2:8" x14ac:dyDescent="0.3">
      <c r="B787" s="11" t="s">
        <v>2832</v>
      </c>
      <c r="H787">
        <f t="shared" si="15"/>
        <v>1777733</v>
      </c>
    </row>
    <row r="788" spans="2:8" x14ac:dyDescent="0.3">
      <c r="B788" s="11" t="s">
        <v>2833</v>
      </c>
      <c r="H788">
        <f t="shared" si="15"/>
        <v>1777733</v>
      </c>
    </row>
    <row r="789" spans="2:8" x14ac:dyDescent="0.3">
      <c r="B789" s="11" t="s">
        <v>2834</v>
      </c>
      <c r="H789">
        <f t="shared" si="15"/>
        <v>1777733</v>
      </c>
    </row>
    <row r="790" spans="2:8" x14ac:dyDescent="0.3">
      <c r="B790" s="11" t="s">
        <v>2835</v>
      </c>
      <c r="H790">
        <f t="shared" si="15"/>
        <v>1777733</v>
      </c>
    </row>
    <row r="791" spans="2:8" x14ac:dyDescent="0.3">
      <c r="B791" s="11" t="s">
        <v>2836</v>
      </c>
      <c r="H791">
        <f t="shared" si="15"/>
        <v>1777733</v>
      </c>
    </row>
    <row r="792" spans="2:8" x14ac:dyDescent="0.3">
      <c r="B792" s="11" t="s">
        <v>2837</v>
      </c>
      <c r="H792">
        <f t="shared" si="15"/>
        <v>1777733</v>
      </c>
    </row>
    <row r="793" spans="2:8" x14ac:dyDescent="0.3">
      <c r="B793" s="11" t="s">
        <v>2838</v>
      </c>
      <c r="H793">
        <f t="shared" si="15"/>
        <v>1777733</v>
      </c>
    </row>
    <row r="794" spans="2:8" x14ac:dyDescent="0.3">
      <c r="B794" s="11" t="s">
        <v>2839</v>
      </c>
      <c r="H794">
        <f t="shared" si="15"/>
        <v>1777733</v>
      </c>
    </row>
    <row r="795" spans="2:8" x14ac:dyDescent="0.3">
      <c r="B795" s="11" t="s">
        <v>2840</v>
      </c>
      <c r="H795">
        <f t="shared" si="15"/>
        <v>1777733</v>
      </c>
    </row>
    <row r="796" spans="2:8" x14ac:dyDescent="0.3">
      <c r="B796" s="11" t="s">
        <v>2841</v>
      </c>
      <c r="H796">
        <f t="shared" si="15"/>
        <v>1777733</v>
      </c>
    </row>
    <row r="797" spans="2:8" x14ac:dyDescent="0.3">
      <c r="B797" s="11" t="s">
        <v>2842</v>
      </c>
      <c r="H797">
        <f t="shared" si="15"/>
        <v>1777733</v>
      </c>
    </row>
    <row r="798" spans="2:8" x14ac:dyDescent="0.3">
      <c r="B798" s="11" t="s">
        <v>2843</v>
      </c>
      <c r="H798">
        <f t="shared" si="15"/>
        <v>1777733</v>
      </c>
    </row>
    <row r="799" spans="2:8" x14ac:dyDescent="0.3">
      <c r="B799" s="11" t="s">
        <v>2844</v>
      </c>
      <c r="H799">
        <f t="shared" si="15"/>
        <v>1777733</v>
      </c>
    </row>
    <row r="800" spans="2:8" x14ac:dyDescent="0.3">
      <c r="B800" s="11" t="s">
        <v>2845</v>
      </c>
      <c r="H800">
        <f t="shared" si="15"/>
        <v>1777733</v>
      </c>
    </row>
    <row r="801" spans="2:8" x14ac:dyDescent="0.3">
      <c r="B801" s="11" t="s">
        <v>2846</v>
      </c>
      <c r="H801">
        <f t="shared" si="15"/>
        <v>1777733</v>
      </c>
    </row>
    <row r="802" spans="2:8" x14ac:dyDescent="0.3">
      <c r="B802" s="11" t="s">
        <v>2847</v>
      </c>
      <c r="H802">
        <f t="shared" si="15"/>
        <v>1777733</v>
      </c>
    </row>
    <row r="803" spans="2:8" x14ac:dyDescent="0.3">
      <c r="B803" s="11" t="s">
        <v>2848</v>
      </c>
      <c r="H803">
        <f t="shared" si="15"/>
        <v>1777733</v>
      </c>
    </row>
    <row r="804" spans="2:8" x14ac:dyDescent="0.3">
      <c r="B804" s="11" t="s">
        <v>2849</v>
      </c>
      <c r="H804">
        <f t="shared" si="15"/>
        <v>1777733</v>
      </c>
    </row>
    <row r="805" spans="2:8" x14ac:dyDescent="0.3">
      <c r="B805" s="11" t="s">
        <v>2850</v>
      </c>
      <c r="H805">
        <f t="shared" si="15"/>
        <v>1777733</v>
      </c>
    </row>
    <row r="806" spans="2:8" x14ac:dyDescent="0.3">
      <c r="B806" s="11" t="s">
        <v>2851</v>
      </c>
      <c r="H806">
        <f t="shared" si="15"/>
        <v>1777733</v>
      </c>
    </row>
    <row r="807" spans="2:8" x14ac:dyDescent="0.3">
      <c r="B807" s="11" t="s">
        <v>2852</v>
      </c>
      <c r="H807">
        <f t="shared" si="15"/>
        <v>1777733</v>
      </c>
    </row>
    <row r="808" spans="2:8" x14ac:dyDescent="0.3">
      <c r="B808" s="11" t="s">
        <v>2853</v>
      </c>
      <c r="H808">
        <f t="shared" si="15"/>
        <v>1777733</v>
      </c>
    </row>
    <row r="809" spans="2:8" x14ac:dyDescent="0.3">
      <c r="B809" s="11" t="s">
        <v>2854</v>
      </c>
      <c r="H809">
        <f t="shared" si="15"/>
        <v>1777733</v>
      </c>
    </row>
    <row r="810" spans="2:8" x14ac:dyDescent="0.3">
      <c r="B810" s="11" t="s">
        <v>2855</v>
      </c>
      <c r="H810">
        <f t="shared" si="15"/>
        <v>1777733</v>
      </c>
    </row>
    <row r="811" spans="2:8" x14ac:dyDescent="0.3">
      <c r="B811" s="11" t="s">
        <v>2856</v>
      </c>
      <c r="H811">
        <f t="shared" si="15"/>
        <v>1777733</v>
      </c>
    </row>
    <row r="812" spans="2:8" x14ac:dyDescent="0.3">
      <c r="B812" s="11" t="s">
        <v>2857</v>
      </c>
      <c r="H812">
        <f t="shared" si="15"/>
        <v>1777733</v>
      </c>
    </row>
    <row r="813" spans="2:8" x14ac:dyDescent="0.3">
      <c r="B813" s="11" t="s">
        <v>2858</v>
      </c>
      <c r="H813">
        <f t="shared" si="15"/>
        <v>1777733</v>
      </c>
    </row>
    <row r="814" spans="2:8" x14ac:dyDescent="0.3">
      <c r="B814" s="11" t="s">
        <v>2859</v>
      </c>
      <c r="H814">
        <f t="shared" si="15"/>
        <v>1777733</v>
      </c>
    </row>
    <row r="815" spans="2:8" x14ac:dyDescent="0.3">
      <c r="B815" s="11" t="s">
        <v>2860</v>
      </c>
      <c r="H815">
        <f t="shared" si="15"/>
        <v>1777733</v>
      </c>
    </row>
    <row r="816" spans="2:8" x14ac:dyDescent="0.3">
      <c r="B816" s="11" t="s">
        <v>2861</v>
      </c>
      <c r="H816">
        <f t="shared" si="15"/>
        <v>1777733</v>
      </c>
    </row>
    <row r="817" spans="2:8" x14ac:dyDescent="0.3">
      <c r="B817" s="11" t="s">
        <v>2862</v>
      </c>
      <c r="H817">
        <f t="shared" si="15"/>
        <v>1777733</v>
      </c>
    </row>
    <row r="818" spans="2:8" x14ac:dyDescent="0.3">
      <c r="B818" s="11" t="s">
        <v>2863</v>
      </c>
      <c r="H818">
        <f t="shared" si="15"/>
        <v>1777733</v>
      </c>
    </row>
    <row r="819" spans="2:8" x14ac:dyDescent="0.3">
      <c r="B819" s="11" t="s">
        <v>2864</v>
      </c>
      <c r="H819">
        <f t="shared" si="15"/>
        <v>1777733</v>
      </c>
    </row>
    <row r="820" spans="2:8" x14ac:dyDescent="0.3">
      <c r="B820" s="11" t="s">
        <v>2865</v>
      </c>
      <c r="H820">
        <f t="shared" si="15"/>
        <v>1777733</v>
      </c>
    </row>
    <row r="821" spans="2:8" x14ac:dyDescent="0.3">
      <c r="B821" s="11" t="s">
        <v>2866</v>
      </c>
      <c r="H821">
        <f t="shared" si="15"/>
        <v>1777733</v>
      </c>
    </row>
    <row r="822" spans="2:8" x14ac:dyDescent="0.3">
      <c r="B822" s="11" t="s">
        <v>2867</v>
      </c>
      <c r="H822">
        <f t="shared" si="15"/>
        <v>1777733</v>
      </c>
    </row>
    <row r="823" spans="2:8" x14ac:dyDescent="0.3">
      <c r="B823" s="11" t="s">
        <v>2868</v>
      </c>
      <c r="H823">
        <f t="shared" si="15"/>
        <v>1777733</v>
      </c>
    </row>
    <row r="824" spans="2:8" x14ac:dyDescent="0.3">
      <c r="B824" s="11" t="s">
        <v>2869</v>
      </c>
      <c r="H824">
        <f t="shared" si="15"/>
        <v>1777733</v>
      </c>
    </row>
    <row r="825" spans="2:8" x14ac:dyDescent="0.3">
      <c r="B825" s="11" t="s">
        <v>2870</v>
      </c>
      <c r="H825">
        <f t="shared" si="15"/>
        <v>1777733</v>
      </c>
    </row>
    <row r="826" spans="2:8" x14ac:dyDescent="0.3">
      <c r="B826" s="11" t="s">
        <v>2871</v>
      </c>
      <c r="H826">
        <f t="shared" si="15"/>
        <v>1777733</v>
      </c>
    </row>
    <row r="827" spans="2:8" x14ac:dyDescent="0.3">
      <c r="B827" s="11" t="s">
        <v>2872</v>
      </c>
      <c r="H827">
        <f t="shared" si="15"/>
        <v>1777733</v>
      </c>
    </row>
    <row r="828" spans="2:8" x14ac:dyDescent="0.3">
      <c r="B828" s="11" t="s">
        <v>2873</v>
      </c>
      <c r="H828">
        <f t="shared" si="15"/>
        <v>1777733</v>
      </c>
    </row>
    <row r="829" spans="2:8" x14ac:dyDescent="0.3">
      <c r="B829" s="11" t="s">
        <v>2874</v>
      </c>
      <c r="H829">
        <f t="shared" si="15"/>
        <v>1777733</v>
      </c>
    </row>
    <row r="830" spans="2:8" x14ac:dyDescent="0.3">
      <c r="B830" s="11" t="s">
        <v>2875</v>
      </c>
      <c r="H830">
        <f t="shared" si="15"/>
        <v>1777733</v>
      </c>
    </row>
    <row r="831" spans="2:8" x14ac:dyDescent="0.3">
      <c r="B831" s="11" t="s">
        <v>2876</v>
      </c>
      <c r="H831">
        <f t="shared" si="15"/>
        <v>1777733</v>
      </c>
    </row>
    <row r="832" spans="2:8" x14ac:dyDescent="0.3">
      <c r="B832" s="11" t="s">
        <v>2877</v>
      </c>
      <c r="H832">
        <f t="shared" si="15"/>
        <v>1777733</v>
      </c>
    </row>
    <row r="833" spans="2:8" x14ac:dyDescent="0.3">
      <c r="B833" s="11" t="s">
        <v>2878</v>
      </c>
      <c r="H833">
        <f t="shared" si="15"/>
        <v>1777733</v>
      </c>
    </row>
    <row r="834" spans="2:8" x14ac:dyDescent="0.3">
      <c r="B834" s="11" t="s">
        <v>2879</v>
      </c>
      <c r="H834">
        <f t="shared" si="15"/>
        <v>1777733</v>
      </c>
    </row>
    <row r="835" spans="2:8" x14ac:dyDescent="0.3">
      <c r="B835" s="11" t="s">
        <v>2880</v>
      </c>
      <c r="H835">
        <f t="shared" si="15"/>
        <v>1777733</v>
      </c>
    </row>
    <row r="836" spans="2:8" x14ac:dyDescent="0.3">
      <c r="B836" s="11" t="s">
        <v>2881</v>
      </c>
      <c r="H836">
        <f t="shared" si="15"/>
        <v>1777733</v>
      </c>
    </row>
    <row r="837" spans="2:8" x14ac:dyDescent="0.3">
      <c r="B837" s="11" t="s">
        <v>2882</v>
      </c>
      <c r="H837">
        <f t="shared" si="15"/>
        <v>1777733</v>
      </c>
    </row>
    <row r="838" spans="2:8" x14ac:dyDescent="0.3">
      <c r="B838" s="11" t="s">
        <v>2883</v>
      </c>
      <c r="H838">
        <f t="shared" si="15"/>
        <v>1777733</v>
      </c>
    </row>
    <row r="839" spans="2:8" x14ac:dyDescent="0.3">
      <c r="B839" s="11" t="s">
        <v>2884</v>
      </c>
      <c r="H839">
        <f t="shared" si="15"/>
        <v>1777733</v>
      </c>
    </row>
    <row r="840" spans="2:8" x14ac:dyDescent="0.3">
      <c r="B840" s="11" t="s">
        <v>2885</v>
      </c>
      <c r="H840">
        <f t="shared" si="15"/>
        <v>1777733</v>
      </c>
    </row>
    <row r="841" spans="2:8" x14ac:dyDescent="0.3">
      <c r="B841" s="11" t="s">
        <v>2886</v>
      </c>
      <c r="H841">
        <f t="shared" si="15"/>
        <v>1777733</v>
      </c>
    </row>
    <row r="842" spans="2:8" x14ac:dyDescent="0.3">
      <c r="B842" s="11" t="s">
        <v>2887</v>
      </c>
      <c r="H842">
        <f t="shared" si="15"/>
        <v>1777733</v>
      </c>
    </row>
    <row r="843" spans="2:8" x14ac:dyDescent="0.3">
      <c r="B843" s="11" t="s">
        <v>2888</v>
      </c>
      <c r="H843">
        <f t="shared" si="15"/>
        <v>1777733</v>
      </c>
    </row>
    <row r="844" spans="2:8" x14ac:dyDescent="0.3">
      <c r="B844" s="11" t="s">
        <v>2889</v>
      </c>
      <c r="H844">
        <f t="shared" si="15"/>
        <v>1777733</v>
      </c>
    </row>
    <row r="845" spans="2:8" x14ac:dyDescent="0.3">
      <c r="B845" s="11" t="s">
        <v>2890</v>
      </c>
      <c r="H845">
        <f t="shared" si="15"/>
        <v>1777733</v>
      </c>
    </row>
    <row r="846" spans="2:8" x14ac:dyDescent="0.3">
      <c r="B846" s="11" t="s">
        <v>2891</v>
      </c>
      <c r="H846">
        <f t="shared" si="15"/>
        <v>1777733</v>
      </c>
    </row>
    <row r="847" spans="2:8" x14ac:dyDescent="0.3">
      <c r="B847" s="11" t="s">
        <v>2892</v>
      </c>
      <c r="H847">
        <f t="shared" si="15"/>
        <v>1777733</v>
      </c>
    </row>
    <row r="848" spans="2:8" x14ac:dyDescent="0.3">
      <c r="B848" s="11" t="s">
        <v>2893</v>
      </c>
      <c r="H848">
        <f t="shared" si="15"/>
        <v>1777733</v>
      </c>
    </row>
    <row r="849" spans="2:8" x14ac:dyDescent="0.3">
      <c r="B849" s="11" t="s">
        <v>2894</v>
      </c>
      <c r="H849">
        <f t="shared" ref="H849:H912" si="16">H848-G849+F849</f>
        <v>1777733</v>
      </c>
    </row>
    <row r="850" spans="2:8" x14ac:dyDescent="0.3">
      <c r="B850" s="11" t="s">
        <v>2895</v>
      </c>
      <c r="H850">
        <f t="shared" si="16"/>
        <v>1777733</v>
      </c>
    </row>
    <row r="851" spans="2:8" x14ac:dyDescent="0.3">
      <c r="B851" s="11" t="s">
        <v>2896</v>
      </c>
      <c r="H851">
        <f t="shared" si="16"/>
        <v>1777733</v>
      </c>
    </row>
    <row r="852" spans="2:8" x14ac:dyDescent="0.3">
      <c r="B852" s="11" t="s">
        <v>2897</v>
      </c>
      <c r="H852">
        <f t="shared" si="16"/>
        <v>1777733</v>
      </c>
    </row>
    <row r="853" spans="2:8" x14ac:dyDescent="0.3">
      <c r="B853" s="11" t="s">
        <v>2898</v>
      </c>
      <c r="H853">
        <f t="shared" si="16"/>
        <v>1777733</v>
      </c>
    </row>
    <row r="854" spans="2:8" x14ac:dyDescent="0.3">
      <c r="B854" s="11" t="s">
        <v>2899</v>
      </c>
      <c r="H854">
        <f t="shared" si="16"/>
        <v>1777733</v>
      </c>
    </row>
    <row r="855" spans="2:8" x14ac:dyDescent="0.3">
      <c r="B855" s="11" t="s">
        <v>2900</v>
      </c>
      <c r="H855">
        <f t="shared" si="16"/>
        <v>1777733</v>
      </c>
    </row>
    <row r="856" spans="2:8" x14ac:dyDescent="0.3">
      <c r="B856" s="11" t="s">
        <v>2901</v>
      </c>
      <c r="H856">
        <f t="shared" si="16"/>
        <v>1777733</v>
      </c>
    </row>
    <row r="857" spans="2:8" x14ac:dyDescent="0.3">
      <c r="B857" s="11" t="s">
        <v>2902</v>
      </c>
      <c r="H857">
        <f t="shared" si="16"/>
        <v>1777733</v>
      </c>
    </row>
    <row r="858" spans="2:8" x14ac:dyDescent="0.3">
      <c r="B858" s="11" t="s">
        <v>2903</v>
      </c>
      <c r="H858">
        <f t="shared" si="16"/>
        <v>1777733</v>
      </c>
    </row>
    <row r="859" spans="2:8" x14ac:dyDescent="0.3">
      <c r="B859" s="11" t="s">
        <v>2904</v>
      </c>
      <c r="H859">
        <f t="shared" si="16"/>
        <v>1777733</v>
      </c>
    </row>
    <row r="860" spans="2:8" x14ac:dyDescent="0.3">
      <c r="B860" s="11" t="s">
        <v>2905</v>
      </c>
      <c r="H860">
        <f t="shared" si="16"/>
        <v>1777733</v>
      </c>
    </row>
    <row r="861" spans="2:8" x14ac:dyDescent="0.3">
      <c r="B861" s="11" t="s">
        <v>2906</v>
      </c>
      <c r="H861">
        <f t="shared" si="16"/>
        <v>1777733</v>
      </c>
    </row>
    <row r="862" spans="2:8" x14ac:dyDescent="0.3">
      <c r="B862" s="11" t="s">
        <v>2907</v>
      </c>
      <c r="H862">
        <f t="shared" si="16"/>
        <v>1777733</v>
      </c>
    </row>
    <row r="863" spans="2:8" x14ac:dyDescent="0.3">
      <c r="B863" s="11" t="s">
        <v>2908</v>
      </c>
      <c r="H863">
        <f t="shared" si="16"/>
        <v>1777733</v>
      </c>
    </row>
    <row r="864" spans="2:8" x14ac:dyDescent="0.3">
      <c r="B864" s="11" t="s">
        <v>2909</v>
      </c>
      <c r="H864">
        <f t="shared" si="16"/>
        <v>1777733</v>
      </c>
    </row>
    <row r="865" spans="2:8" x14ac:dyDescent="0.3">
      <c r="B865" s="11" t="s">
        <v>2910</v>
      </c>
      <c r="H865">
        <f t="shared" si="16"/>
        <v>1777733</v>
      </c>
    </row>
    <row r="866" spans="2:8" x14ac:dyDescent="0.3">
      <c r="B866" s="11" t="s">
        <v>2911</v>
      </c>
      <c r="H866">
        <f t="shared" si="16"/>
        <v>1777733</v>
      </c>
    </row>
    <row r="867" spans="2:8" x14ac:dyDescent="0.3">
      <c r="B867" s="11" t="s">
        <v>2912</v>
      </c>
      <c r="H867">
        <f t="shared" si="16"/>
        <v>1777733</v>
      </c>
    </row>
    <row r="868" spans="2:8" x14ac:dyDescent="0.3">
      <c r="B868" s="11" t="s">
        <v>2913</v>
      </c>
      <c r="H868">
        <f t="shared" si="16"/>
        <v>1777733</v>
      </c>
    </row>
    <row r="869" spans="2:8" x14ac:dyDescent="0.3">
      <c r="B869" s="11" t="s">
        <v>2914</v>
      </c>
      <c r="H869">
        <f t="shared" si="16"/>
        <v>1777733</v>
      </c>
    </row>
    <row r="870" spans="2:8" x14ac:dyDescent="0.3">
      <c r="B870" s="11" t="s">
        <v>2915</v>
      </c>
      <c r="H870">
        <f t="shared" si="16"/>
        <v>1777733</v>
      </c>
    </row>
    <row r="871" spans="2:8" x14ac:dyDescent="0.3">
      <c r="B871" s="11" t="s">
        <v>2916</v>
      </c>
      <c r="H871">
        <f t="shared" si="16"/>
        <v>1777733</v>
      </c>
    </row>
    <row r="872" spans="2:8" x14ac:dyDescent="0.3">
      <c r="B872" s="11" t="s">
        <v>2917</v>
      </c>
      <c r="H872">
        <f t="shared" si="16"/>
        <v>1777733</v>
      </c>
    </row>
    <row r="873" spans="2:8" x14ac:dyDescent="0.3">
      <c r="B873" s="11" t="s">
        <v>2918</v>
      </c>
      <c r="H873">
        <f t="shared" si="16"/>
        <v>1777733</v>
      </c>
    </row>
    <row r="874" spans="2:8" x14ac:dyDescent="0.3">
      <c r="B874" s="11" t="s">
        <v>2919</v>
      </c>
      <c r="H874">
        <f t="shared" si="16"/>
        <v>1777733</v>
      </c>
    </row>
    <row r="875" spans="2:8" x14ac:dyDescent="0.3">
      <c r="B875" s="11" t="s">
        <v>2920</v>
      </c>
      <c r="H875">
        <f t="shared" si="16"/>
        <v>1777733</v>
      </c>
    </row>
    <row r="876" spans="2:8" x14ac:dyDescent="0.3">
      <c r="B876" s="11" t="s">
        <v>2921</v>
      </c>
      <c r="H876">
        <f t="shared" si="16"/>
        <v>1777733</v>
      </c>
    </row>
    <row r="877" spans="2:8" x14ac:dyDescent="0.3">
      <c r="B877" s="11" t="s">
        <v>2922</v>
      </c>
      <c r="H877">
        <f t="shared" si="16"/>
        <v>1777733</v>
      </c>
    </row>
    <row r="878" spans="2:8" x14ac:dyDescent="0.3">
      <c r="B878" s="11" t="s">
        <v>2923</v>
      </c>
      <c r="H878">
        <f t="shared" si="16"/>
        <v>1777733</v>
      </c>
    </row>
    <row r="879" spans="2:8" x14ac:dyDescent="0.3">
      <c r="B879" s="11" t="s">
        <v>2924</v>
      </c>
      <c r="H879">
        <f t="shared" si="16"/>
        <v>1777733</v>
      </c>
    </row>
    <row r="880" spans="2:8" x14ac:dyDescent="0.3">
      <c r="B880" s="11" t="s">
        <v>2925</v>
      </c>
      <c r="H880">
        <f t="shared" si="16"/>
        <v>1777733</v>
      </c>
    </row>
    <row r="881" spans="2:8" x14ac:dyDescent="0.3">
      <c r="B881" s="11" t="s">
        <v>2926</v>
      </c>
      <c r="H881">
        <f t="shared" si="16"/>
        <v>1777733</v>
      </c>
    </row>
    <row r="882" spans="2:8" x14ac:dyDescent="0.3">
      <c r="B882" s="11" t="s">
        <v>2927</v>
      </c>
      <c r="H882">
        <f t="shared" si="16"/>
        <v>1777733</v>
      </c>
    </row>
    <row r="883" spans="2:8" x14ac:dyDescent="0.3">
      <c r="B883" s="11" t="s">
        <v>2928</v>
      </c>
      <c r="H883">
        <f t="shared" si="16"/>
        <v>1777733</v>
      </c>
    </row>
    <row r="884" spans="2:8" x14ac:dyDescent="0.3">
      <c r="B884" s="11" t="s">
        <v>2929</v>
      </c>
      <c r="H884">
        <f t="shared" si="16"/>
        <v>1777733</v>
      </c>
    </row>
    <row r="885" spans="2:8" x14ac:dyDescent="0.3">
      <c r="B885" s="11" t="s">
        <v>2930</v>
      </c>
      <c r="H885">
        <f t="shared" si="16"/>
        <v>1777733</v>
      </c>
    </row>
    <row r="886" spans="2:8" x14ac:dyDescent="0.3">
      <c r="B886" s="11" t="s">
        <v>2931</v>
      </c>
      <c r="H886">
        <f t="shared" si="16"/>
        <v>1777733</v>
      </c>
    </row>
    <row r="887" spans="2:8" x14ac:dyDescent="0.3">
      <c r="B887" s="11" t="s">
        <v>2932</v>
      </c>
      <c r="H887">
        <f t="shared" si="16"/>
        <v>1777733</v>
      </c>
    </row>
    <row r="888" spans="2:8" x14ac:dyDescent="0.3">
      <c r="B888" s="11" t="s">
        <v>2933</v>
      </c>
      <c r="H888">
        <f t="shared" si="16"/>
        <v>1777733</v>
      </c>
    </row>
    <row r="889" spans="2:8" x14ac:dyDescent="0.3">
      <c r="B889" s="11" t="s">
        <v>2934</v>
      </c>
      <c r="H889">
        <f t="shared" si="16"/>
        <v>1777733</v>
      </c>
    </row>
    <row r="890" spans="2:8" x14ac:dyDescent="0.3">
      <c r="B890" s="11" t="s">
        <v>2935</v>
      </c>
      <c r="H890">
        <f t="shared" si="16"/>
        <v>1777733</v>
      </c>
    </row>
    <row r="891" spans="2:8" x14ac:dyDescent="0.3">
      <c r="B891" s="11" t="s">
        <v>2936</v>
      </c>
      <c r="H891">
        <f t="shared" si="16"/>
        <v>1777733</v>
      </c>
    </row>
    <row r="892" spans="2:8" x14ac:dyDescent="0.3">
      <c r="B892" s="11" t="s">
        <v>2937</v>
      </c>
      <c r="H892">
        <f t="shared" si="16"/>
        <v>1777733</v>
      </c>
    </row>
    <row r="893" spans="2:8" x14ac:dyDescent="0.3">
      <c r="B893" s="11" t="s">
        <v>2938</v>
      </c>
      <c r="H893">
        <f t="shared" si="16"/>
        <v>1777733</v>
      </c>
    </row>
    <row r="894" spans="2:8" x14ac:dyDescent="0.3">
      <c r="B894" s="11" t="s">
        <v>2939</v>
      </c>
      <c r="H894">
        <f t="shared" si="16"/>
        <v>1777733</v>
      </c>
    </row>
    <row r="895" spans="2:8" x14ac:dyDescent="0.3">
      <c r="B895" s="11" t="s">
        <v>2940</v>
      </c>
      <c r="H895">
        <f t="shared" si="16"/>
        <v>1777733</v>
      </c>
    </row>
    <row r="896" spans="2:8" x14ac:dyDescent="0.3">
      <c r="B896" s="11" t="s">
        <v>2941</v>
      </c>
      <c r="H896">
        <f t="shared" si="16"/>
        <v>1777733</v>
      </c>
    </row>
    <row r="897" spans="2:8" x14ac:dyDescent="0.3">
      <c r="B897" s="11" t="s">
        <v>2942</v>
      </c>
      <c r="H897">
        <f t="shared" si="16"/>
        <v>1777733</v>
      </c>
    </row>
    <row r="898" spans="2:8" x14ac:dyDescent="0.3">
      <c r="B898" s="11" t="s">
        <v>2943</v>
      </c>
      <c r="H898">
        <f t="shared" si="16"/>
        <v>1777733</v>
      </c>
    </row>
    <row r="899" spans="2:8" x14ac:dyDescent="0.3">
      <c r="B899" s="11" t="s">
        <v>2944</v>
      </c>
      <c r="H899">
        <f t="shared" si="16"/>
        <v>1777733</v>
      </c>
    </row>
    <row r="900" spans="2:8" x14ac:dyDescent="0.3">
      <c r="B900" s="11" t="s">
        <v>2945</v>
      </c>
      <c r="H900">
        <f t="shared" si="16"/>
        <v>1777733</v>
      </c>
    </row>
    <row r="901" spans="2:8" x14ac:dyDescent="0.3">
      <c r="B901" s="11" t="s">
        <v>2946</v>
      </c>
      <c r="H901">
        <f t="shared" si="16"/>
        <v>1777733</v>
      </c>
    </row>
    <row r="902" spans="2:8" x14ac:dyDescent="0.3">
      <c r="B902" s="11" t="s">
        <v>2947</v>
      </c>
      <c r="H902">
        <f t="shared" si="16"/>
        <v>1777733</v>
      </c>
    </row>
    <row r="903" spans="2:8" x14ac:dyDescent="0.3">
      <c r="B903" s="11" t="s">
        <v>2948</v>
      </c>
      <c r="H903">
        <f t="shared" si="16"/>
        <v>1777733</v>
      </c>
    </row>
    <row r="904" spans="2:8" x14ac:dyDescent="0.3">
      <c r="B904" s="11" t="s">
        <v>2949</v>
      </c>
      <c r="H904">
        <f t="shared" si="16"/>
        <v>1777733</v>
      </c>
    </row>
    <row r="905" spans="2:8" x14ac:dyDescent="0.3">
      <c r="B905" s="11" t="s">
        <v>2950</v>
      </c>
      <c r="H905">
        <f t="shared" si="16"/>
        <v>1777733</v>
      </c>
    </row>
    <row r="906" spans="2:8" x14ac:dyDescent="0.3">
      <c r="B906" s="11" t="s">
        <v>2951</v>
      </c>
      <c r="H906">
        <f t="shared" si="16"/>
        <v>1777733</v>
      </c>
    </row>
    <row r="907" spans="2:8" x14ac:dyDescent="0.3">
      <c r="B907" s="11" t="s">
        <v>2952</v>
      </c>
      <c r="H907">
        <f t="shared" si="16"/>
        <v>1777733</v>
      </c>
    </row>
    <row r="908" spans="2:8" x14ac:dyDescent="0.3">
      <c r="B908" s="11" t="s">
        <v>2953</v>
      </c>
      <c r="H908">
        <f t="shared" si="16"/>
        <v>1777733</v>
      </c>
    </row>
    <row r="909" spans="2:8" x14ac:dyDescent="0.3">
      <c r="B909" s="11" t="s">
        <v>2954</v>
      </c>
      <c r="H909">
        <f t="shared" si="16"/>
        <v>1777733</v>
      </c>
    </row>
    <row r="910" spans="2:8" x14ac:dyDescent="0.3">
      <c r="B910" s="11" t="s">
        <v>2955</v>
      </c>
      <c r="H910">
        <f t="shared" si="16"/>
        <v>1777733</v>
      </c>
    </row>
    <row r="911" spans="2:8" x14ac:dyDescent="0.3">
      <c r="B911" s="11" t="s">
        <v>2956</v>
      </c>
      <c r="H911">
        <f t="shared" si="16"/>
        <v>1777733</v>
      </c>
    </row>
    <row r="912" spans="2:8" x14ac:dyDescent="0.3">
      <c r="B912" s="11" t="s">
        <v>2957</v>
      </c>
      <c r="H912">
        <f t="shared" si="16"/>
        <v>1777733</v>
      </c>
    </row>
    <row r="913" spans="2:8" x14ac:dyDescent="0.3">
      <c r="B913" s="11" t="s">
        <v>2958</v>
      </c>
      <c r="H913">
        <f t="shared" ref="H913:H976" si="17">H912-G913+F913</f>
        <v>1777733</v>
      </c>
    </row>
    <row r="914" spans="2:8" x14ac:dyDescent="0.3">
      <c r="B914" s="11" t="s">
        <v>2959</v>
      </c>
      <c r="H914">
        <f t="shared" si="17"/>
        <v>1777733</v>
      </c>
    </row>
    <row r="915" spans="2:8" x14ac:dyDescent="0.3">
      <c r="B915" s="11" t="s">
        <v>2960</v>
      </c>
      <c r="H915">
        <f t="shared" si="17"/>
        <v>1777733</v>
      </c>
    </row>
    <row r="916" spans="2:8" x14ac:dyDescent="0.3">
      <c r="B916" s="11" t="s">
        <v>2961</v>
      </c>
      <c r="H916">
        <f t="shared" si="17"/>
        <v>1777733</v>
      </c>
    </row>
    <row r="917" spans="2:8" x14ac:dyDescent="0.3">
      <c r="B917" s="11" t="s">
        <v>2962</v>
      </c>
      <c r="H917">
        <f t="shared" si="17"/>
        <v>1777733</v>
      </c>
    </row>
    <row r="918" spans="2:8" x14ac:dyDescent="0.3">
      <c r="B918" s="11" t="s">
        <v>2963</v>
      </c>
      <c r="H918">
        <f t="shared" si="17"/>
        <v>1777733</v>
      </c>
    </row>
    <row r="919" spans="2:8" x14ac:dyDescent="0.3">
      <c r="B919" s="11" t="s">
        <v>2964</v>
      </c>
      <c r="H919">
        <f t="shared" si="17"/>
        <v>1777733</v>
      </c>
    </row>
    <row r="920" spans="2:8" x14ac:dyDescent="0.3">
      <c r="B920" s="11" t="s">
        <v>2965</v>
      </c>
      <c r="H920">
        <f t="shared" si="17"/>
        <v>1777733</v>
      </c>
    </row>
    <row r="921" spans="2:8" x14ac:dyDescent="0.3">
      <c r="B921" s="11" t="s">
        <v>2966</v>
      </c>
      <c r="H921">
        <f t="shared" si="17"/>
        <v>1777733</v>
      </c>
    </row>
    <row r="922" spans="2:8" x14ac:dyDescent="0.3">
      <c r="B922" s="11" t="s">
        <v>2967</v>
      </c>
      <c r="H922">
        <f t="shared" si="17"/>
        <v>1777733</v>
      </c>
    </row>
    <row r="923" spans="2:8" x14ac:dyDescent="0.3">
      <c r="B923" s="11" t="s">
        <v>2968</v>
      </c>
      <c r="H923">
        <f t="shared" si="17"/>
        <v>1777733</v>
      </c>
    </row>
    <row r="924" spans="2:8" x14ac:dyDescent="0.3">
      <c r="B924" s="11" t="s">
        <v>2969</v>
      </c>
      <c r="H924">
        <f t="shared" si="17"/>
        <v>1777733</v>
      </c>
    </row>
    <row r="925" spans="2:8" x14ac:dyDescent="0.3">
      <c r="B925" s="11" t="s">
        <v>2970</v>
      </c>
      <c r="H925">
        <f t="shared" si="17"/>
        <v>1777733</v>
      </c>
    </row>
    <row r="926" spans="2:8" x14ac:dyDescent="0.3">
      <c r="B926" s="11" t="s">
        <v>2971</v>
      </c>
      <c r="H926">
        <f t="shared" si="17"/>
        <v>1777733</v>
      </c>
    </row>
    <row r="927" spans="2:8" x14ac:dyDescent="0.3">
      <c r="B927" s="11" t="s">
        <v>2972</v>
      </c>
      <c r="H927">
        <f t="shared" si="17"/>
        <v>1777733</v>
      </c>
    </row>
    <row r="928" spans="2:8" x14ac:dyDescent="0.3">
      <c r="B928" s="11" t="s">
        <v>2973</v>
      </c>
      <c r="H928">
        <f t="shared" si="17"/>
        <v>1777733</v>
      </c>
    </row>
    <row r="929" spans="2:8" x14ac:dyDescent="0.3">
      <c r="B929" s="11" t="s">
        <v>2974</v>
      </c>
      <c r="H929">
        <f t="shared" si="17"/>
        <v>1777733</v>
      </c>
    </row>
    <row r="930" spans="2:8" x14ac:dyDescent="0.3">
      <c r="B930" s="11" t="s">
        <v>2975</v>
      </c>
      <c r="H930">
        <f t="shared" si="17"/>
        <v>1777733</v>
      </c>
    </row>
    <row r="931" spans="2:8" x14ac:dyDescent="0.3">
      <c r="B931" s="11" t="s">
        <v>2976</v>
      </c>
      <c r="H931">
        <f t="shared" si="17"/>
        <v>1777733</v>
      </c>
    </row>
    <row r="932" spans="2:8" x14ac:dyDescent="0.3">
      <c r="B932" s="11" t="s">
        <v>2977</v>
      </c>
      <c r="H932">
        <f t="shared" si="17"/>
        <v>1777733</v>
      </c>
    </row>
    <row r="933" spans="2:8" x14ac:dyDescent="0.3">
      <c r="B933" s="11" t="s">
        <v>2978</v>
      </c>
      <c r="H933">
        <f t="shared" si="17"/>
        <v>1777733</v>
      </c>
    </row>
    <row r="934" spans="2:8" x14ac:dyDescent="0.3">
      <c r="B934" s="11" t="s">
        <v>2979</v>
      </c>
      <c r="H934">
        <f t="shared" si="17"/>
        <v>1777733</v>
      </c>
    </row>
    <row r="935" spans="2:8" x14ac:dyDescent="0.3">
      <c r="B935" s="11" t="s">
        <v>2980</v>
      </c>
      <c r="H935">
        <f t="shared" si="17"/>
        <v>1777733</v>
      </c>
    </row>
    <row r="936" spans="2:8" x14ac:dyDescent="0.3">
      <c r="B936" s="11" t="s">
        <v>2981</v>
      </c>
      <c r="H936">
        <f t="shared" si="17"/>
        <v>1777733</v>
      </c>
    </row>
    <row r="937" spans="2:8" x14ac:dyDescent="0.3">
      <c r="B937" s="11" t="s">
        <v>2982</v>
      </c>
      <c r="H937">
        <f t="shared" si="17"/>
        <v>1777733</v>
      </c>
    </row>
    <row r="938" spans="2:8" x14ac:dyDescent="0.3">
      <c r="B938" s="11" t="s">
        <v>2983</v>
      </c>
      <c r="H938">
        <f t="shared" si="17"/>
        <v>1777733</v>
      </c>
    </row>
    <row r="939" spans="2:8" x14ac:dyDescent="0.3">
      <c r="B939" s="11" t="s">
        <v>2984</v>
      </c>
      <c r="H939">
        <f t="shared" si="17"/>
        <v>1777733</v>
      </c>
    </row>
    <row r="940" spans="2:8" x14ac:dyDescent="0.3">
      <c r="B940" s="11" t="s">
        <v>2985</v>
      </c>
      <c r="H940">
        <f t="shared" si="17"/>
        <v>1777733</v>
      </c>
    </row>
    <row r="941" spans="2:8" x14ac:dyDescent="0.3">
      <c r="B941" s="11" t="s">
        <v>2986</v>
      </c>
      <c r="H941">
        <f t="shared" si="17"/>
        <v>1777733</v>
      </c>
    </row>
    <row r="942" spans="2:8" x14ac:dyDescent="0.3">
      <c r="B942" s="11" t="s">
        <v>2987</v>
      </c>
      <c r="H942">
        <f t="shared" si="17"/>
        <v>1777733</v>
      </c>
    </row>
    <row r="943" spans="2:8" x14ac:dyDescent="0.3">
      <c r="B943" s="11" t="s">
        <v>2988</v>
      </c>
      <c r="H943">
        <f t="shared" si="17"/>
        <v>1777733</v>
      </c>
    </row>
    <row r="944" spans="2:8" x14ac:dyDescent="0.3">
      <c r="B944" s="11" t="s">
        <v>2989</v>
      </c>
      <c r="H944">
        <f t="shared" si="17"/>
        <v>1777733</v>
      </c>
    </row>
    <row r="945" spans="2:8" x14ac:dyDescent="0.3">
      <c r="B945" s="11" t="s">
        <v>2990</v>
      </c>
      <c r="H945">
        <f t="shared" si="17"/>
        <v>1777733</v>
      </c>
    </row>
    <row r="946" spans="2:8" x14ac:dyDescent="0.3">
      <c r="B946" s="11" t="s">
        <v>2991</v>
      </c>
      <c r="H946">
        <f t="shared" si="17"/>
        <v>1777733</v>
      </c>
    </row>
    <row r="947" spans="2:8" x14ac:dyDescent="0.3">
      <c r="B947" s="11" t="s">
        <v>2992</v>
      </c>
      <c r="H947">
        <f t="shared" si="17"/>
        <v>1777733</v>
      </c>
    </row>
    <row r="948" spans="2:8" x14ac:dyDescent="0.3">
      <c r="B948" s="11" t="s">
        <v>2993</v>
      </c>
      <c r="H948">
        <f t="shared" si="17"/>
        <v>1777733</v>
      </c>
    </row>
    <row r="949" spans="2:8" x14ac:dyDescent="0.3">
      <c r="B949" s="11" t="s">
        <v>2994</v>
      </c>
      <c r="H949">
        <f t="shared" si="17"/>
        <v>1777733</v>
      </c>
    </row>
    <row r="950" spans="2:8" x14ac:dyDescent="0.3">
      <c r="B950" s="11" t="s">
        <v>2995</v>
      </c>
      <c r="H950">
        <f t="shared" si="17"/>
        <v>1777733</v>
      </c>
    </row>
    <row r="951" spans="2:8" x14ac:dyDescent="0.3">
      <c r="B951" s="11" t="s">
        <v>2996</v>
      </c>
      <c r="H951">
        <f t="shared" si="17"/>
        <v>1777733</v>
      </c>
    </row>
    <row r="952" spans="2:8" x14ac:dyDescent="0.3">
      <c r="B952" s="11" t="s">
        <v>2997</v>
      </c>
      <c r="H952">
        <f t="shared" si="17"/>
        <v>1777733</v>
      </c>
    </row>
    <row r="953" spans="2:8" x14ac:dyDescent="0.3">
      <c r="B953" s="11" t="s">
        <v>2998</v>
      </c>
      <c r="H953">
        <f t="shared" si="17"/>
        <v>1777733</v>
      </c>
    </row>
    <row r="954" spans="2:8" x14ac:dyDescent="0.3">
      <c r="B954" s="11" t="s">
        <v>2999</v>
      </c>
      <c r="H954">
        <f t="shared" si="17"/>
        <v>1777733</v>
      </c>
    </row>
    <row r="955" spans="2:8" x14ac:dyDescent="0.3">
      <c r="B955" s="11" t="s">
        <v>3000</v>
      </c>
      <c r="H955">
        <f t="shared" si="17"/>
        <v>1777733</v>
      </c>
    </row>
    <row r="956" spans="2:8" x14ac:dyDescent="0.3">
      <c r="B956" s="11" t="s">
        <v>3001</v>
      </c>
      <c r="H956">
        <f t="shared" si="17"/>
        <v>1777733</v>
      </c>
    </row>
    <row r="957" spans="2:8" x14ac:dyDescent="0.3">
      <c r="B957" s="11" t="s">
        <v>3002</v>
      </c>
      <c r="H957">
        <f t="shared" si="17"/>
        <v>1777733</v>
      </c>
    </row>
    <row r="958" spans="2:8" x14ac:dyDescent="0.3">
      <c r="B958" s="11" t="s">
        <v>3003</v>
      </c>
      <c r="H958">
        <f t="shared" si="17"/>
        <v>1777733</v>
      </c>
    </row>
    <row r="959" spans="2:8" x14ac:dyDescent="0.3">
      <c r="B959" s="11" t="s">
        <v>3004</v>
      </c>
      <c r="H959">
        <f t="shared" si="17"/>
        <v>1777733</v>
      </c>
    </row>
    <row r="960" spans="2:8" x14ac:dyDescent="0.3">
      <c r="B960" s="11" t="s">
        <v>3005</v>
      </c>
      <c r="H960">
        <f t="shared" si="17"/>
        <v>1777733</v>
      </c>
    </row>
    <row r="961" spans="2:8" x14ac:dyDescent="0.3">
      <c r="B961" s="11" t="s">
        <v>3006</v>
      </c>
      <c r="H961">
        <f t="shared" si="17"/>
        <v>1777733</v>
      </c>
    </row>
    <row r="962" spans="2:8" x14ac:dyDescent="0.3">
      <c r="B962" s="11" t="s">
        <v>3007</v>
      </c>
      <c r="H962">
        <f t="shared" si="17"/>
        <v>1777733</v>
      </c>
    </row>
    <row r="963" spans="2:8" x14ac:dyDescent="0.3">
      <c r="B963" s="11" t="s">
        <v>3008</v>
      </c>
      <c r="H963">
        <f t="shared" si="17"/>
        <v>1777733</v>
      </c>
    </row>
    <row r="964" spans="2:8" x14ac:dyDescent="0.3">
      <c r="B964" s="11" t="s">
        <v>3009</v>
      </c>
      <c r="H964">
        <f t="shared" si="17"/>
        <v>1777733</v>
      </c>
    </row>
    <row r="965" spans="2:8" x14ac:dyDescent="0.3">
      <c r="B965" s="11" t="s">
        <v>3010</v>
      </c>
      <c r="H965">
        <f t="shared" si="17"/>
        <v>1777733</v>
      </c>
    </row>
    <row r="966" spans="2:8" x14ac:dyDescent="0.3">
      <c r="B966" s="11" t="s">
        <v>3011</v>
      </c>
      <c r="H966">
        <f t="shared" si="17"/>
        <v>1777733</v>
      </c>
    </row>
    <row r="967" spans="2:8" x14ac:dyDescent="0.3">
      <c r="B967" s="11" t="s">
        <v>3012</v>
      </c>
      <c r="H967">
        <f t="shared" si="17"/>
        <v>1777733</v>
      </c>
    </row>
    <row r="968" spans="2:8" x14ac:dyDescent="0.3">
      <c r="B968" s="11" t="s">
        <v>3013</v>
      </c>
      <c r="H968">
        <f t="shared" si="17"/>
        <v>1777733</v>
      </c>
    </row>
    <row r="969" spans="2:8" x14ac:dyDescent="0.3">
      <c r="B969" s="11" t="s">
        <v>3014</v>
      </c>
      <c r="H969">
        <f t="shared" si="17"/>
        <v>1777733</v>
      </c>
    </row>
    <row r="970" spans="2:8" x14ac:dyDescent="0.3">
      <c r="B970" s="11" t="s">
        <v>3015</v>
      </c>
      <c r="H970">
        <f t="shared" si="17"/>
        <v>1777733</v>
      </c>
    </row>
    <row r="971" spans="2:8" x14ac:dyDescent="0.3">
      <c r="B971" s="11" t="s">
        <v>3016</v>
      </c>
      <c r="H971">
        <f t="shared" si="17"/>
        <v>1777733</v>
      </c>
    </row>
    <row r="972" spans="2:8" x14ac:dyDescent="0.3">
      <c r="B972" s="11" t="s">
        <v>3017</v>
      </c>
      <c r="H972">
        <f t="shared" si="17"/>
        <v>1777733</v>
      </c>
    </row>
    <row r="973" spans="2:8" x14ac:dyDescent="0.3">
      <c r="B973" s="11" t="s">
        <v>3018</v>
      </c>
      <c r="H973">
        <f t="shared" si="17"/>
        <v>1777733</v>
      </c>
    </row>
    <row r="974" spans="2:8" x14ac:dyDescent="0.3">
      <c r="B974" s="11" t="s">
        <v>3019</v>
      </c>
      <c r="H974">
        <f t="shared" si="17"/>
        <v>1777733</v>
      </c>
    </row>
    <row r="975" spans="2:8" x14ac:dyDescent="0.3">
      <c r="B975" s="11" t="s">
        <v>3020</v>
      </c>
      <c r="H975">
        <f t="shared" si="17"/>
        <v>1777733</v>
      </c>
    </row>
    <row r="976" spans="2:8" x14ac:dyDescent="0.3">
      <c r="B976" s="11" t="s">
        <v>3021</v>
      </c>
      <c r="H976">
        <f t="shared" si="17"/>
        <v>1777733</v>
      </c>
    </row>
    <row r="977" spans="2:8" x14ac:dyDescent="0.3">
      <c r="B977" s="11" t="s">
        <v>3022</v>
      </c>
      <c r="H977">
        <f t="shared" ref="H977:H1040" si="18">H976-G977+F977</f>
        <v>1777733</v>
      </c>
    </row>
    <row r="978" spans="2:8" x14ac:dyDescent="0.3">
      <c r="B978" s="11" t="s">
        <v>3023</v>
      </c>
      <c r="H978">
        <f t="shared" si="18"/>
        <v>1777733</v>
      </c>
    </row>
    <row r="979" spans="2:8" x14ac:dyDescent="0.3">
      <c r="B979" s="11" t="s">
        <v>3024</v>
      </c>
      <c r="H979">
        <f t="shared" si="18"/>
        <v>1777733</v>
      </c>
    </row>
    <row r="980" spans="2:8" x14ac:dyDescent="0.3">
      <c r="B980" s="11" t="s">
        <v>3025</v>
      </c>
      <c r="H980">
        <f t="shared" si="18"/>
        <v>1777733</v>
      </c>
    </row>
    <row r="981" spans="2:8" x14ac:dyDescent="0.3">
      <c r="B981" s="11" t="s">
        <v>3026</v>
      </c>
      <c r="H981">
        <f t="shared" si="18"/>
        <v>1777733</v>
      </c>
    </row>
    <row r="982" spans="2:8" x14ac:dyDescent="0.3">
      <c r="B982" s="11" t="s">
        <v>3027</v>
      </c>
      <c r="H982">
        <f t="shared" si="18"/>
        <v>1777733</v>
      </c>
    </row>
    <row r="983" spans="2:8" x14ac:dyDescent="0.3">
      <c r="B983" s="11" t="s">
        <v>3028</v>
      </c>
      <c r="H983">
        <f t="shared" si="18"/>
        <v>1777733</v>
      </c>
    </row>
    <row r="984" spans="2:8" x14ac:dyDescent="0.3">
      <c r="B984" s="11" t="s">
        <v>3029</v>
      </c>
      <c r="H984">
        <f t="shared" si="18"/>
        <v>1777733</v>
      </c>
    </row>
    <row r="985" spans="2:8" x14ac:dyDescent="0.3">
      <c r="B985" s="11" t="s">
        <v>3030</v>
      </c>
      <c r="H985">
        <f t="shared" si="18"/>
        <v>1777733</v>
      </c>
    </row>
    <row r="986" spans="2:8" x14ac:dyDescent="0.3">
      <c r="B986" s="11" t="s">
        <v>3031</v>
      </c>
      <c r="H986">
        <f t="shared" si="18"/>
        <v>1777733</v>
      </c>
    </row>
    <row r="987" spans="2:8" x14ac:dyDescent="0.3">
      <c r="B987" s="11" t="s">
        <v>3032</v>
      </c>
      <c r="H987">
        <f t="shared" si="18"/>
        <v>1777733</v>
      </c>
    </row>
    <row r="988" spans="2:8" x14ac:dyDescent="0.3">
      <c r="B988" s="11" t="s">
        <v>3033</v>
      </c>
      <c r="H988">
        <f t="shared" si="18"/>
        <v>1777733</v>
      </c>
    </row>
    <row r="989" spans="2:8" x14ac:dyDescent="0.3">
      <c r="B989" s="11" t="s">
        <v>3034</v>
      </c>
      <c r="H989">
        <f t="shared" si="18"/>
        <v>1777733</v>
      </c>
    </row>
    <row r="990" spans="2:8" x14ac:dyDescent="0.3">
      <c r="B990" s="11" t="s">
        <v>3035</v>
      </c>
      <c r="H990">
        <f t="shared" si="18"/>
        <v>1777733</v>
      </c>
    </row>
    <row r="991" spans="2:8" x14ac:dyDescent="0.3">
      <c r="B991" s="11" t="s">
        <v>3036</v>
      </c>
      <c r="H991">
        <f t="shared" si="18"/>
        <v>1777733</v>
      </c>
    </row>
    <row r="992" spans="2:8" x14ac:dyDescent="0.3">
      <c r="B992" s="11" t="s">
        <v>3037</v>
      </c>
      <c r="H992">
        <f t="shared" si="18"/>
        <v>1777733</v>
      </c>
    </row>
    <row r="993" spans="2:8" x14ac:dyDescent="0.3">
      <c r="B993" s="11" t="s">
        <v>3038</v>
      </c>
      <c r="H993">
        <f t="shared" si="18"/>
        <v>1777733</v>
      </c>
    </row>
    <row r="994" spans="2:8" x14ac:dyDescent="0.3">
      <c r="B994" s="11" t="s">
        <v>3039</v>
      </c>
      <c r="H994">
        <f t="shared" si="18"/>
        <v>1777733</v>
      </c>
    </row>
    <row r="995" spans="2:8" x14ac:dyDescent="0.3">
      <c r="B995" s="11" t="s">
        <v>3040</v>
      </c>
      <c r="H995">
        <f t="shared" si="18"/>
        <v>1777733</v>
      </c>
    </row>
    <row r="996" spans="2:8" x14ac:dyDescent="0.3">
      <c r="B996" s="11" t="s">
        <v>3041</v>
      </c>
      <c r="H996">
        <f t="shared" si="18"/>
        <v>1777733</v>
      </c>
    </row>
    <row r="997" spans="2:8" x14ac:dyDescent="0.3">
      <c r="B997" s="11" t="s">
        <v>3042</v>
      </c>
      <c r="H997">
        <f t="shared" si="18"/>
        <v>1777733</v>
      </c>
    </row>
    <row r="998" spans="2:8" x14ac:dyDescent="0.3">
      <c r="B998" s="11" t="s">
        <v>3043</v>
      </c>
      <c r="H998">
        <f t="shared" si="18"/>
        <v>1777733</v>
      </c>
    </row>
    <row r="999" spans="2:8" x14ac:dyDescent="0.3">
      <c r="B999" s="11" t="s">
        <v>3044</v>
      </c>
      <c r="H999">
        <f t="shared" si="18"/>
        <v>1777733</v>
      </c>
    </row>
    <row r="1000" spans="2:8" x14ac:dyDescent="0.3">
      <c r="B1000" s="11" t="s">
        <v>3045</v>
      </c>
      <c r="H1000">
        <f t="shared" si="18"/>
        <v>1777733</v>
      </c>
    </row>
    <row r="1001" spans="2:8" x14ac:dyDescent="0.3">
      <c r="B1001" s="11" t="s">
        <v>3046</v>
      </c>
      <c r="H1001">
        <f t="shared" si="18"/>
        <v>1777733</v>
      </c>
    </row>
    <row r="1002" spans="2:8" x14ac:dyDescent="0.3">
      <c r="B1002" s="11" t="s">
        <v>3047</v>
      </c>
      <c r="H1002">
        <f t="shared" si="18"/>
        <v>1777733</v>
      </c>
    </row>
    <row r="1003" spans="2:8" x14ac:dyDescent="0.3">
      <c r="B1003" s="11" t="s">
        <v>3048</v>
      </c>
      <c r="H1003">
        <f t="shared" si="18"/>
        <v>1777733</v>
      </c>
    </row>
    <row r="1004" spans="2:8" x14ac:dyDescent="0.3">
      <c r="B1004" s="11" t="s">
        <v>3049</v>
      </c>
      <c r="H1004">
        <f t="shared" si="18"/>
        <v>1777733</v>
      </c>
    </row>
    <row r="1005" spans="2:8" x14ac:dyDescent="0.3">
      <c r="B1005" s="11" t="s">
        <v>3050</v>
      </c>
      <c r="H1005">
        <f t="shared" si="18"/>
        <v>1777733</v>
      </c>
    </row>
    <row r="1006" spans="2:8" x14ac:dyDescent="0.3">
      <c r="B1006" s="11" t="s">
        <v>3051</v>
      </c>
      <c r="H1006">
        <f t="shared" si="18"/>
        <v>1777733</v>
      </c>
    </row>
    <row r="1007" spans="2:8" x14ac:dyDescent="0.3">
      <c r="B1007" s="11" t="s">
        <v>3052</v>
      </c>
      <c r="H1007">
        <f t="shared" si="18"/>
        <v>1777733</v>
      </c>
    </row>
    <row r="1008" spans="2:8" x14ac:dyDescent="0.3">
      <c r="B1008" s="11" t="s">
        <v>3053</v>
      </c>
      <c r="H1008">
        <f t="shared" si="18"/>
        <v>1777733</v>
      </c>
    </row>
    <row r="1009" spans="2:8" x14ac:dyDescent="0.3">
      <c r="B1009" s="11" t="s">
        <v>3054</v>
      </c>
      <c r="H1009">
        <f t="shared" si="18"/>
        <v>1777733</v>
      </c>
    </row>
    <row r="1010" spans="2:8" x14ac:dyDescent="0.3">
      <c r="B1010" s="11" t="s">
        <v>3055</v>
      </c>
      <c r="H1010">
        <f t="shared" si="18"/>
        <v>1777733</v>
      </c>
    </row>
    <row r="1011" spans="2:8" x14ac:dyDescent="0.3">
      <c r="B1011" s="11" t="s">
        <v>3056</v>
      </c>
      <c r="H1011">
        <f t="shared" si="18"/>
        <v>1777733</v>
      </c>
    </row>
    <row r="1012" spans="2:8" x14ac:dyDescent="0.3">
      <c r="B1012" s="11" t="s">
        <v>3057</v>
      </c>
      <c r="H1012">
        <f t="shared" si="18"/>
        <v>1777733</v>
      </c>
    </row>
    <row r="1013" spans="2:8" x14ac:dyDescent="0.3">
      <c r="B1013" s="11" t="s">
        <v>3058</v>
      </c>
      <c r="H1013">
        <f t="shared" si="18"/>
        <v>1777733</v>
      </c>
    </row>
    <row r="1014" spans="2:8" x14ac:dyDescent="0.3">
      <c r="B1014" s="11" t="s">
        <v>3059</v>
      </c>
      <c r="H1014">
        <f t="shared" si="18"/>
        <v>1777733</v>
      </c>
    </row>
    <row r="1015" spans="2:8" x14ac:dyDescent="0.3">
      <c r="B1015" s="11" t="s">
        <v>3060</v>
      </c>
      <c r="H1015">
        <f t="shared" si="18"/>
        <v>1777733</v>
      </c>
    </row>
    <row r="1016" spans="2:8" x14ac:dyDescent="0.3">
      <c r="B1016" s="11" t="s">
        <v>3061</v>
      </c>
      <c r="H1016">
        <f t="shared" si="18"/>
        <v>1777733</v>
      </c>
    </row>
    <row r="1017" spans="2:8" x14ac:dyDescent="0.3">
      <c r="B1017" s="11" t="s">
        <v>3062</v>
      </c>
      <c r="H1017">
        <f t="shared" si="18"/>
        <v>1777733</v>
      </c>
    </row>
    <row r="1018" spans="2:8" x14ac:dyDescent="0.3">
      <c r="B1018" s="11" t="s">
        <v>3063</v>
      </c>
      <c r="H1018">
        <f t="shared" si="18"/>
        <v>1777733</v>
      </c>
    </row>
    <row r="1019" spans="2:8" x14ac:dyDescent="0.3">
      <c r="B1019" s="11" t="s">
        <v>3064</v>
      </c>
      <c r="H1019">
        <f t="shared" si="18"/>
        <v>1777733</v>
      </c>
    </row>
    <row r="1020" spans="2:8" x14ac:dyDescent="0.3">
      <c r="B1020" s="11" t="s">
        <v>3065</v>
      </c>
      <c r="H1020">
        <f t="shared" si="18"/>
        <v>1777733</v>
      </c>
    </row>
    <row r="1021" spans="2:8" x14ac:dyDescent="0.3">
      <c r="B1021" s="11" t="s">
        <v>3066</v>
      </c>
      <c r="H1021">
        <f t="shared" si="18"/>
        <v>1777733</v>
      </c>
    </row>
    <row r="1022" spans="2:8" x14ac:dyDescent="0.3">
      <c r="B1022" s="11" t="s">
        <v>3067</v>
      </c>
      <c r="H1022">
        <f t="shared" si="18"/>
        <v>1777733</v>
      </c>
    </row>
    <row r="1023" spans="2:8" x14ac:dyDescent="0.3">
      <c r="B1023" s="11" t="s">
        <v>3068</v>
      </c>
      <c r="H1023">
        <f t="shared" si="18"/>
        <v>1777733</v>
      </c>
    </row>
    <row r="1024" spans="2:8" x14ac:dyDescent="0.3">
      <c r="B1024" s="11" t="s">
        <v>3069</v>
      </c>
      <c r="H1024">
        <f t="shared" si="18"/>
        <v>1777733</v>
      </c>
    </row>
    <row r="1025" spans="2:8" x14ac:dyDescent="0.3">
      <c r="B1025" s="11" t="s">
        <v>3070</v>
      </c>
      <c r="H1025">
        <f t="shared" si="18"/>
        <v>1777733</v>
      </c>
    </row>
    <row r="1026" spans="2:8" x14ac:dyDescent="0.3">
      <c r="B1026" s="11" t="s">
        <v>3071</v>
      </c>
      <c r="H1026">
        <f t="shared" si="18"/>
        <v>1777733</v>
      </c>
    </row>
    <row r="1027" spans="2:8" x14ac:dyDescent="0.3">
      <c r="B1027" s="11" t="s">
        <v>3072</v>
      </c>
      <c r="H1027">
        <f t="shared" si="18"/>
        <v>1777733</v>
      </c>
    </row>
    <row r="1028" spans="2:8" x14ac:dyDescent="0.3">
      <c r="B1028" s="11" t="s">
        <v>3073</v>
      </c>
      <c r="H1028">
        <f t="shared" si="18"/>
        <v>1777733</v>
      </c>
    </row>
    <row r="1029" spans="2:8" x14ac:dyDescent="0.3">
      <c r="B1029" s="11" t="s">
        <v>3074</v>
      </c>
      <c r="H1029">
        <f t="shared" si="18"/>
        <v>1777733</v>
      </c>
    </row>
    <row r="1030" spans="2:8" x14ac:dyDescent="0.3">
      <c r="B1030" s="11" t="s">
        <v>3075</v>
      </c>
      <c r="H1030">
        <f t="shared" si="18"/>
        <v>1777733</v>
      </c>
    </row>
    <row r="1031" spans="2:8" x14ac:dyDescent="0.3">
      <c r="B1031" s="11" t="s">
        <v>3076</v>
      </c>
      <c r="H1031">
        <f t="shared" si="18"/>
        <v>1777733</v>
      </c>
    </row>
    <row r="1032" spans="2:8" x14ac:dyDescent="0.3">
      <c r="B1032" s="11" t="s">
        <v>3077</v>
      </c>
      <c r="H1032">
        <f t="shared" si="18"/>
        <v>1777733</v>
      </c>
    </row>
    <row r="1033" spans="2:8" x14ac:dyDescent="0.3">
      <c r="B1033" s="11" t="s">
        <v>3078</v>
      </c>
      <c r="H1033">
        <f t="shared" si="18"/>
        <v>1777733</v>
      </c>
    </row>
    <row r="1034" spans="2:8" x14ac:dyDescent="0.3">
      <c r="B1034" s="11" t="s">
        <v>3079</v>
      </c>
      <c r="H1034">
        <f t="shared" si="18"/>
        <v>1777733</v>
      </c>
    </row>
    <row r="1035" spans="2:8" x14ac:dyDescent="0.3">
      <c r="B1035" s="11" t="s">
        <v>3080</v>
      </c>
      <c r="H1035">
        <f t="shared" si="18"/>
        <v>1777733</v>
      </c>
    </row>
    <row r="1036" spans="2:8" x14ac:dyDescent="0.3">
      <c r="B1036" s="11" t="s">
        <v>3081</v>
      </c>
      <c r="H1036">
        <f t="shared" si="18"/>
        <v>1777733</v>
      </c>
    </row>
    <row r="1037" spans="2:8" x14ac:dyDescent="0.3">
      <c r="B1037" s="11" t="s">
        <v>3082</v>
      </c>
      <c r="H1037">
        <f t="shared" si="18"/>
        <v>1777733</v>
      </c>
    </row>
    <row r="1038" spans="2:8" x14ac:dyDescent="0.3">
      <c r="B1038" s="11" t="s">
        <v>3083</v>
      </c>
      <c r="H1038">
        <f t="shared" si="18"/>
        <v>1777733</v>
      </c>
    </row>
    <row r="1039" spans="2:8" x14ac:dyDescent="0.3">
      <c r="B1039" s="11" t="s">
        <v>3084</v>
      </c>
      <c r="H1039">
        <f t="shared" si="18"/>
        <v>1777733</v>
      </c>
    </row>
    <row r="1040" spans="2:8" x14ac:dyDescent="0.3">
      <c r="B1040" s="11" t="s">
        <v>3085</v>
      </c>
      <c r="H1040">
        <f t="shared" si="18"/>
        <v>1777733</v>
      </c>
    </row>
    <row r="1041" spans="2:8" x14ac:dyDescent="0.3">
      <c r="B1041" s="11" t="s">
        <v>3086</v>
      </c>
      <c r="H1041">
        <f t="shared" ref="H1041:H1087" si="19">H1040-G1041+F1041</f>
        <v>1777733</v>
      </c>
    </row>
    <row r="1042" spans="2:8" x14ac:dyDescent="0.3">
      <c r="B1042" s="11" t="s">
        <v>3087</v>
      </c>
      <c r="H1042">
        <f t="shared" si="19"/>
        <v>1777733</v>
      </c>
    </row>
    <row r="1043" spans="2:8" x14ac:dyDescent="0.3">
      <c r="B1043" s="11" t="s">
        <v>3088</v>
      </c>
      <c r="H1043">
        <f t="shared" si="19"/>
        <v>1777733</v>
      </c>
    </row>
    <row r="1044" spans="2:8" x14ac:dyDescent="0.3">
      <c r="B1044" s="11" t="s">
        <v>3089</v>
      </c>
      <c r="H1044">
        <f t="shared" si="19"/>
        <v>1777733</v>
      </c>
    </row>
    <row r="1045" spans="2:8" x14ac:dyDescent="0.3">
      <c r="B1045" s="11" t="s">
        <v>3090</v>
      </c>
      <c r="H1045">
        <f t="shared" si="19"/>
        <v>1777733</v>
      </c>
    </row>
    <row r="1046" spans="2:8" x14ac:dyDescent="0.3">
      <c r="B1046" s="11" t="s">
        <v>3091</v>
      </c>
      <c r="H1046">
        <f t="shared" si="19"/>
        <v>1777733</v>
      </c>
    </row>
    <row r="1047" spans="2:8" x14ac:dyDescent="0.3">
      <c r="B1047" s="11" t="s">
        <v>3092</v>
      </c>
      <c r="H1047">
        <f t="shared" si="19"/>
        <v>1777733</v>
      </c>
    </row>
    <row r="1048" spans="2:8" x14ac:dyDescent="0.3">
      <c r="B1048" s="11" t="s">
        <v>3093</v>
      </c>
      <c r="H1048">
        <f t="shared" si="19"/>
        <v>1777733</v>
      </c>
    </row>
    <row r="1049" spans="2:8" x14ac:dyDescent="0.3">
      <c r="B1049" s="11" t="s">
        <v>3094</v>
      </c>
      <c r="H1049">
        <f t="shared" si="19"/>
        <v>1777733</v>
      </c>
    </row>
    <row r="1050" spans="2:8" x14ac:dyDescent="0.3">
      <c r="B1050" s="11" t="s">
        <v>3095</v>
      </c>
      <c r="H1050">
        <f t="shared" si="19"/>
        <v>1777733</v>
      </c>
    </row>
    <row r="1051" spans="2:8" x14ac:dyDescent="0.3">
      <c r="B1051" s="11" t="s">
        <v>3096</v>
      </c>
      <c r="H1051">
        <f t="shared" si="19"/>
        <v>1777733</v>
      </c>
    </row>
    <row r="1052" spans="2:8" x14ac:dyDescent="0.3">
      <c r="B1052" s="11" t="s">
        <v>3097</v>
      </c>
      <c r="H1052">
        <f t="shared" si="19"/>
        <v>1777733</v>
      </c>
    </row>
    <row r="1053" spans="2:8" x14ac:dyDescent="0.3">
      <c r="B1053" s="11" t="s">
        <v>3098</v>
      </c>
      <c r="H1053">
        <f t="shared" si="19"/>
        <v>1777733</v>
      </c>
    </row>
    <row r="1054" spans="2:8" x14ac:dyDescent="0.3">
      <c r="B1054" s="11" t="s">
        <v>3099</v>
      </c>
      <c r="H1054">
        <f t="shared" si="19"/>
        <v>1777733</v>
      </c>
    </row>
    <row r="1055" spans="2:8" x14ac:dyDescent="0.3">
      <c r="B1055" s="11" t="s">
        <v>3100</v>
      </c>
      <c r="H1055">
        <f t="shared" si="19"/>
        <v>1777733</v>
      </c>
    </row>
    <row r="1056" spans="2:8" x14ac:dyDescent="0.3">
      <c r="B1056" s="11" t="s">
        <v>3101</v>
      </c>
      <c r="H1056">
        <f t="shared" si="19"/>
        <v>1777733</v>
      </c>
    </row>
    <row r="1057" spans="2:8" x14ac:dyDescent="0.3">
      <c r="B1057" s="11" t="s">
        <v>3102</v>
      </c>
      <c r="H1057">
        <f t="shared" si="19"/>
        <v>1777733</v>
      </c>
    </row>
    <row r="1058" spans="2:8" x14ac:dyDescent="0.3">
      <c r="B1058" s="11" t="s">
        <v>3103</v>
      </c>
      <c r="H1058">
        <f t="shared" si="19"/>
        <v>1777733</v>
      </c>
    </row>
    <row r="1059" spans="2:8" x14ac:dyDescent="0.3">
      <c r="B1059" s="11" t="s">
        <v>3104</v>
      </c>
      <c r="H1059">
        <f t="shared" si="19"/>
        <v>1777733</v>
      </c>
    </row>
    <row r="1060" spans="2:8" x14ac:dyDescent="0.3">
      <c r="B1060" s="11" t="s">
        <v>3105</v>
      </c>
      <c r="H1060">
        <f t="shared" si="19"/>
        <v>1777733</v>
      </c>
    </row>
    <row r="1061" spans="2:8" x14ac:dyDescent="0.3">
      <c r="B1061" s="11" t="s">
        <v>3106</v>
      </c>
      <c r="H1061">
        <f t="shared" si="19"/>
        <v>1777733</v>
      </c>
    </row>
    <row r="1062" spans="2:8" x14ac:dyDescent="0.3">
      <c r="B1062" s="11" t="s">
        <v>3107</v>
      </c>
      <c r="H1062">
        <f t="shared" si="19"/>
        <v>1777733</v>
      </c>
    </row>
    <row r="1063" spans="2:8" x14ac:dyDescent="0.3">
      <c r="B1063" s="11" t="s">
        <v>3108</v>
      </c>
      <c r="H1063">
        <f t="shared" si="19"/>
        <v>1777733</v>
      </c>
    </row>
    <row r="1064" spans="2:8" x14ac:dyDescent="0.3">
      <c r="B1064" s="11" t="s">
        <v>3109</v>
      </c>
      <c r="H1064">
        <f t="shared" si="19"/>
        <v>1777733</v>
      </c>
    </row>
    <row r="1065" spans="2:8" x14ac:dyDescent="0.3">
      <c r="B1065" s="11" t="s">
        <v>3110</v>
      </c>
      <c r="H1065">
        <f t="shared" si="19"/>
        <v>1777733</v>
      </c>
    </row>
    <row r="1066" spans="2:8" x14ac:dyDescent="0.3">
      <c r="B1066" s="11" t="s">
        <v>3111</v>
      </c>
      <c r="H1066">
        <f t="shared" si="19"/>
        <v>1777733</v>
      </c>
    </row>
    <row r="1067" spans="2:8" x14ac:dyDescent="0.3">
      <c r="B1067" s="11" t="s">
        <v>3112</v>
      </c>
      <c r="H1067">
        <f t="shared" si="19"/>
        <v>1777733</v>
      </c>
    </row>
    <row r="1068" spans="2:8" x14ac:dyDescent="0.3">
      <c r="B1068" s="11" t="s">
        <v>3113</v>
      </c>
      <c r="H1068">
        <f t="shared" si="19"/>
        <v>1777733</v>
      </c>
    </row>
    <row r="1069" spans="2:8" x14ac:dyDescent="0.3">
      <c r="B1069" s="11" t="s">
        <v>3114</v>
      </c>
      <c r="H1069">
        <f t="shared" si="19"/>
        <v>1777733</v>
      </c>
    </row>
    <row r="1070" spans="2:8" x14ac:dyDescent="0.3">
      <c r="B1070" s="11" t="s">
        <v>3115</v>
      </c>
      <c r="H1070">
        <f t="shared" si="19"/>
        <v>1777733</v>
      </c>
    </row>
    <row r="1071" spans="2:8" x14ac:dyDescent="0.3">
      <c r="B1071" s="11" t="s">
        <v>3116</v>
      </c>
      <c r="H1071">
        <f t="shared" si="19"/>
        <v>1777733</v>
      </c>
    </row>
    <row r="1072" spans="2:8" x14ac:dyDescent="0.3">
      <c r="B1072" s="11" t="s">
        <v>3117</v>
      </c>
      <c r="H1072">
        <f t="shared" si="19"/>
        <v>1777733</v>
      </c>
    </row>
    <row r="1073" spans="2:8" x14ac:dyDescent="0.3">
      <c r="B1073" s="11" t="s">
        <v>3118</v>
      </c>
      <c r="H1073">
        <f t="shared" si="19"/>
        <v>1777733</v>
      </c>
    </row>
    <row r="1074" spans="2:8" x14ac:dyDescent="0.3">
      <c r="B1074" s="11" t="s">
        <v>3119</v>
      </c>
      <c r="H1074">
        <f t="shared" si="19"/>
        <v>1777733</v>
      </c>
    </row>
    <row r="1075" spans="2:8" x14ac:dyDescent="0.3">
      <c r="B1075" s="11" t="s">
        <v>3120</v>
      </c>
      <c r="H1075">
        <f t="shared" si="19"/>
        <v>1777733</v>
      </c>
    </row>
    <row r="1076" spans="2:8" x14ac:dyDescent="0.3">
      <c r="B1076" s="11" t="s">
        <v>3121</v>
      </c>
      <c r="H1076">
        <f t="shared" si="19"/>
        <v>1777733</v>
      </c>
    </row>
    <row r="1077" spans="2:8" x14ac:dyDescent="0.3">
      <c r="B1077" s="11" t="s">
        <v>3122</v>
      </c>
      <c r="H1077">
        <f t="shared" si="19"/>
        <v>1777733</v>
      </c>
    </row>
    <row r="1078" spans="2:8" x14ac:dyDescent="0.3">
      <c r="B1078" s="11" t="s">
        <v>3123</v>
      </c>
      <c r="H1078">
        <f t="shared" si="19"/>
        <v>1777733</v>
      </c>
    </row>
    <row r="1079" spans="2:8" x14ac:dyDescent="0.3">
      <c r="B1079" s="11" t="s">
        <v>3124</v>
      </c>
      <c r="H1079">
        <f t="shared" si="19"/>
        <v>1777733</v>
      </c>
    </row>
    <row r="1080" spans="2:8" x14ac:dyDescent="0.3">
      <c r="B1080" s="11" t="s">
        <v>3125</v>
      </c>
      <c r="H1080">
        <f t="shared" si="19"/>
        <v>1777733</v>
      </c>
    </row>
    <row r="1081" spans="2:8" x14ac:dyDescent="0.3">
      <c r="B1081" s="11" t="s">
        <v>3126</v>
      </c>
      <c r="H1081">
        <f t="shared" si="19"/>
        <v>1777733</v>
      </c>
    </row>
    <row r="1082" spans="2:8" x14ac:dyDescent="0.3">
      <c r="B1082" s="11" t="s">
        <v>3127</v>
      </c>
      <c r="H1082">
        <f t="shared" si="19"/>
        <v>1777733</v>
      </c>
    </row>
    <row r="1083" spans="2:8" x14ac:dyDescent="0.3">
      <c r="B1083" s="11" t="s">
        <v>3128</v>
      </c>
      <c r="H1083">
        <f t="shared" si="19"/>
        <v>1777733</v>
      </c>
    </row>
    <row r="1084" spans="2:8" x14ac:dyDescent="0.3">
      <c r="B1084" s="11" t="s">
        <v>3129</v>
      </c>
      <c r="H1084">
        <f t="shared" si="19"/>
        <v>1777733</v>
      </c>
    </row>
    <row r="1085" spans="2:8" x14ac:dyDescent="0.3">
      <c r="B1085" s="11" t="s">
        <v>3130</v>
      </c>
      <c r="H1085">
        <f t="shared" si="19"/>
        <v>1777733</v>
      </c>
    </row>
    <row r="1086" spans="2:8" x14ac:dyDescent="0.3">
      <c r="B1086" s="11" t="s">
        <v>3131</v>
      </c>
      <c r="H1086">
        <f t="shared" si="19"/>
        <v>1777733</v>
      </c>
    </row>
    <row r="1087" spans="2:8" x14ac:dyDescent="0.3">
      <c r="B1087" s="11" t="s">
        <v>3132</v>
      </c>
      <c r="H1087">
        <f t="shared" si="19"/>
        <v>1777733</v>
      </c>
    </row>
    <row r="1088" spans="2:8" x14ac:dyDescent="0.3">
      <c r="B1088" s="11" t="s">
        <v>3133</v>
      </c>
    </row>
    <row r="1089" spans="2:2" x14ac:dyDescent="0.3">
      <c r="B1089" s="11" t="s">
        <v>3134</v>
      </c>
    </row>
    <row r="1090" spans="2:2" x14ac:dyDescent="0.3">
      <c r="B1090" s="11" t="s">
        <v>3135</v>
      </c>
    </row>
    <row r="1091" spans="2:2" x14ac:dyDescent="0.3">
      <c r="B1091" s="11" t="s">
        <v>3136</v>
      </c>
    </row>
    <row r="1092" spans="2:2" x14ac:dyDescent="0.3">
      <c r="B1092" s="11" t="s">
        <v>3137</v>
      </c>
    </row>
    <row r="1093" spans="2:2" x14ac:dyDescent="0.3">
      <c r="B1093" s="11" t="s">
        <v>3138</v>
      </c>
    </row>
    <row r="1094" spans="2:2" x14ac:dyDescent="0.3">
      <c r="B1094" s="11" t="s">
        <v>3139</v>
      </c>
    </row>
    <row r="1095" spans="2:2" x14ac:dyDescent="0.3">
      <c r="B1095" s="11" t="s">
        <v>3140</v>
      </c>
    </row>
    <row r="1096" spans="2:2" x14ac:dyDescent="0.3">
      <c r="B1096" s="11" t="s">
        <v>3141</v>
      </c>
    </row>
    <row r="1097" spans="2:2" x14ac:dyDescent="0.3">
      <c r="B1097" s="11" t="s">
        <v>3142</v>
      </c>
    </row>
    <row r="1098" spans="2:2" x14ac:dyDescent="0.3">
      <c r="B1098" s="11" t="s">
        <v>3143</v>
      </c>
    </row>
    <row r="1099" spans="2:2" x14ac:dyDescent="0.3">
      <c r="B1099" s="11" t="s">
        <v>3144</v>
      </c>
    </row>
    <row r="1100" spans="2:2" x14ac:dyDescent="0.3">
      <c r="B1100" s="11" t="s">
        <v>3145</v>
      </c>
    </row>
    <row r="1101" spans="2:2" x14ac:dyDescent="0.3">
      <c r="B1101" s="11" t="s">
        <v>3146</v>
      </c>
    </row>
    <row r="1102" spans="2:2" x14ac:dyDescent="0.3">
      <c r="B1102" s="11" t="s">
        <v>3147</v>
      </c>
    </row>
    <row r="1103" spans="2:2" x14ac:dyDescent="0.3">
      <c r="B1103" s="11" t="s">
        <v>3148</v>
      </c>
    </row>
    <row r="1104" spans="2:2" x14ac:dyDescent="0.3">
      <c r="B1104" s="11" t="s">
        <v>3149</v>
      </c>
    </row>
    <row r="1105" spans="2:2" x14ac:dyDescent="0.3">
      <c r="B1105" s="11" t="s">
        <v>3150</v>
      </c>
    </row>
    <row r="1106" spans="2:2" x14ac:dyDescent="0.3">
      <c r="B1106" s="11" t="s">
        <v>3151</v>
      </c>
    </row>
    <row r="1107" spans="2:2" x14ac:dyDescent="0.3">
      <c r="B1107" s="11" t="s">
        <v>3152</v>
      </c>
    </row>
    <row r="1108" spans="2:2" x14ac:dyDescent="0.3">
      <c r="B1108" s="11" t="s">
        <v>3153</v>
      </c>
    </row>
    <row r="1109" spans="2:2" x14ac:dyDescent="0.3">
      <c r="B1109" s="11" t="s">
        <v>3154</v>
      </c>
    </row>
    <row r="1110" spans="2:2" x14ac:dyDescent="0.3">
      <c r="B1110" s="11" t="s">
        <v>3155</v>
      </c>
    </row>
    <row r="1111" spans="2:2" x14ac:dyDescent="0.3">
      <c r="B1111" s="11" t="s">
        <v>3156</v>
      </c>
    </row>
    <row r="1112" spans="2:2" x14ac:dyDescent="0.3">
      <c r="B1112" s="11" t="s">
        <v>3157</v>
      </c>
    </row>
    <row r="1113" spans="2:2" x14ac:dyDescent="0.3">
      <c r="B1113" s="11" t="s">
        <v>3158</v>
      </c>
    </row>
    <row r="1114" spans="2:2" x14ac:dyDescent="0.3">
      <c r="B1114" s="11" t="s">
        <v>3159</v>
      </c>
    </row>
    <row r="1115" spans="2:2" x14ac:dyDescent="0.3">
      <c r="B1115" s="11" t="s">
        <v>3160</v>
      </c>
    </row>
    <row r="1116" spans="2:2" x14ac:dyDescent="0.3">
      <c r="B1116" s="11" t="s">
        <v>3161</v>
      </c>
    </row>
    <row r="1117" spans="2:2" x14ac:dyDescent="0.3">
      <c r="B1117" s="11" t="s">
        <v>3162</v>
      </c>
    </row>
    <row r="1118" spans="2:2" x14ac:dyDescent="0.3">
      <c r="B1118" s="11" t="s">
        <v>3163</v>
      </c>
    </row>
    <row r="1119" spans="2:2" x14ac:dyDescent="0.3">
      <c r="B1119" s="11" t="s">
        <v>3164</v>
      </c>
    </row>
    <row r="1120" spans="2:2" x14ac:dyDescent="0.3">
      <c r="B1120" s="11" t="s">
        <v>3165</v>
      </c>
    </row>
    <row r="1121" spans="2:2" x14ac:dyDescent="0.3">
      <c r="B1121" s="11" t="s">
        <v>3166</v>
      </c>
    </row>
    <row r="1122" spans="2:2" x14ac:dyDescent="0.3">
      <c r="B1122" s="11" t="s">
        <v>3167</v>
      </c>
    </row>
    <row r="1123" spans="2:2" x14ac:dyDescent="0.3">
      <c r="B1123" s="11" t="s">
        <v>3168</v>
      </c>
    </row>
    <row r="1124" spans="2:2" x14ac:dyDescent="0.3">
      <c r="B1124" s="11" t="s">
        <v>3169</v>
      </c>
    </row>
    <row r="1125" spans="2:2" x14ac:dyDescent="0.3">
      <c r="B1125" s="11" t="s">
        <v>3170</v>
      </c>
    </row>
    <row r="1126" spans="2:2" x14ac:dyDescent="0.3">
      <c r="B1126" s="11" t="s">
        <v>3171</v>
      </c>
    </row>
    <row r="1127" spans="2:2" x14ac:dyDescent="0.3">
      <c r="B1127" s="11" t="s">
        <v>3172</v>
      </c>
    </row>
    <row r="1128" spans="2:2" x14ac:dyDescent="0.3">
      <c r="B1128" s="11" t="s">
        <v>3173</v>
      </c>
    </row>
    <row r="1129" spans="2:2" x14ac:dyDescent="0.3">
      <c r="B1129" s="11" t="s">
        <v>3174</v>
      </c>
    </row>
    <row r="1130" spans="2:2" x14ac:dyDescent="0.3">
      <c r="B1130" s="11" t="s">
        <v>3175</v>
      </c>
    </row>
    <row r="1131" spans="2:2" x14ac:dyDescent="0.3">
      <c r="B1131" s="11" t="s">
        <v>3176</v>
      </c>
    </row>
    <row r="1132" spans="2:2" x14ac:dyDescent="0.3">
      <c r="B1132" s="11" t="s">
        <v>3177</v>
      </c>
    </row>
    <row r="1133" spans="2:2" x14ac:dyDescent="0.3">
      <c r="B1133" s="11" t="s">
        <v>3178</v>
      </c>
    </row>
    <row r="1134" spans="2:2" x14ac:dyDescent="0.3">
      <c r="B1134" s="11" t="s">
        <v>3179</v>
      </c>
    </row>
    <row r="1135" spans="2:2" x14ac:dyDescent="0.3">
      <c r="B1135" s="11" t="s">
        <v>3180</v>
      </c>
    </row>
    <row r="1136" spans="2:2" x14ac:dyDescent="0.3">
      <c r="B1136" s="11" t="s">
        <v>3181</v>
      </c>
    </row>
    <row r="1137" spans="2:2" x14ac:dyDescent="0.3">
      <c r="B1137" s="11" t="s">
        <v>3182</v>
      </c>
    </row>
    <row r="1138" spans="2:2" x14ac:dyDescent="0.3">
      <c r="B1138" s="11" t="s">
        <v>3183</v>
      </c>
    </row>
    <row r="1139" spans="2:2" x14ac:dyDescent="0.3">
      <c r="B1139" s="11" t="s">
        <v>3184</v>
      </c>
    </row>
    <row r="1140" spans="2:2" x14ac:dyDescent="0.3">
      <c r="B1140" s="11" t="s">
        <v>3185</v>
      </c>
    </row>
    <row r="1141" spans="2:2" x14ac:dyDescent="0.3">
      <c r="B1141" s="11" t="s">
        <v>3186</v>
      </c>
    </row>
    <row r="1142" spans="2:2" x14ac:dyDescent="0.3">
      <c r="B1142" s="11" t="s">
        <v>3187</v>
      </c>
    </row>
    <row r="1143" spans="2:2" x14ac:dyDescent="0.3">
      <c r="B1143" s="11" t="s">
        <v>3188</v>
      </c>
    </row>
    <row r="1144" spans="2:2" x14ac:dyDescent="0.3">
      <c r="B1144" s="11" t="s">
        <v>3189</v>
      </c>
    </row>
    <row r="1145" spans="2:2" x14ac:dyDescent="0.3">
      <c r="B1145" s="11" t="s">
        <v>3190</v>
      </c>
    </row>
    <row r="1146" spans="2:2" x14ac:dyDescent="0.3">
      <c r="B1146" s="11" t="s">
        <v>3191</v>
      </c>
    </row>
    <row r="1147" spans="2:2" x14ac:dyDescent="0.3">
      <c r="B1147" s="11" t="s">
        <v>3192</v>
      </c>
    </row>
    <row r="1148" spans="2:2" x14ac:dyDescent="0.3">
      <c r="B1148" s="11" t="s">
        <v>3193</v>
      </c>
    </row>
    <row r="1149" spans="2:2" x14ac:dyDescent="0.3">
      <c r="B1149" s="11" t="s">
        <v>3194</v>
      </c>
    </row>
    <row r="1150" spans="2:2" x14ac:dyDescent="0.3">
      <c r="B1150" s="11" t="s">
        <v>3195</v>
      </c>
    </row>
    <row r="1151" spans="2:2" x14ac:dyDescent="0.3">
      <c r="B1151" s="11" t="s">
        <v>3196</v>
      </c>
    </row>
    <row r="1152" spans="2:2" x14ac:dyDescent="0.3">
      <c r="B1152" s="11" t="s">
        <v>3197</v>
      </c>
    </row>
    <row r="1153" spans="2:2" x14ac:dyDescent="0.3">
      <c r="B1153" s="11" t="s">
        <v>3198</v>
      </c>
    </row>
    <row r="1154" spans="2:2" x14ac:dyDescent="0.3">
      <c r="B1154" s="11" t="s">
        <v>3199</v>
      </c>
    </row>
    <row r="1155" spans="2:2" x14ac:dyDescent="0.3">
      <c r="B1155" s="11" t="s">
        <v>3200</v>
      </c>
    </row>
    <row r="1156" spans="2:2" x14ac:dyDescent="0.3">
      <c r="B1156" s="11" t="s">
        <v>3201</v>
      </c>
    </row>
    <row r="1157" spans="2:2" x14ac:dyDescent="0.3">
      <c r="B1157" s="11" t="s">
        <v>3202</v>
      </c>
    </row>
    <row r="1158" spans="2:2" x14ac:dyDescent="0.3">
      <c r="B1158" s="11" t="s">
        <v>3203</v>
      </c>
    </row>
    <row r="1159" spans="2:2" x14ac:dyDescent="0.3">
      <c r="B1159" s="11" t="s">
        <v>3204</v>
      </c>
    </row>
    <row r="1160" spans="2:2" x14ac:dyDescent="0.3">
      <c r="B1160" s="11" t="s">
        <v>3205</v>
      </c>
    </row>
    <row r="1161" spans="2:2" x14ac:dyDescent="0.3">
      <c r="B1161" s="11" t="s">
        <v>3206</v>
      </c>
    </row>
    <row r="1162" spans="2:2" x14ac:dyDescent="0.3">
      <c r="B1162" s="11" t="s">
        <v>3207</v>
      </c>
    </row>
    <row r="1163" spans="2:2" x14ac:dyDescent="0.3">
      <c r="B1163" s="11" t="s">
        <v>3208</v>
      </c>
    </row>
    <row r="1164" spans="2:2" x14ac:dyDescent="0.3">
      <c r="B1164" s="11" t="s">
        <v>3209</v>
      </c>
    </row>
    <row r="1165" spans="2:2" x14ac:dyDescent="0.3">
      <c r="B1165" s="11" t="s">
        <v>3210</v>
      </c>
    </row>
    <row r="1166" spans="2:2" x14ac:dyDescent="0.3">
      <c r="B1166" s="11" t="s">
        <v>3211</v>
      </c>
    </row>
    <row r="1167" spans="2:2" x14ac:dyDescent="0.3">
      <c r="B1167" s="11" t="s">
        <v>3212</v>
      </c>
    </row>
    <row r="1168" spans="2:2" x14ac:dyDescent="0.3">
      <c r="B1168" s="11" t="s">
        <v>3213</v>
      </c>
    </row>
    <row r="1169" spans="2:2" x14ac:dyDescent="0.3">
      <c r="B1169" s="11" t="s">
        <v>3214</v>
      </c>
    </row>
    <row r="1170" spans="2:2" x14ac:dyDescent="0.3">
      <c r="B1170" s="11" t="s">
        <v>3215</v>
      </c>
    </row>
    <row r="1171" spans="2:2" x14ac:dyDescent="0.3">
      <c r="B1171" s="11" t="s">
        <v>3216</v>
      </c>
    </row>
    <row r="1172" spans="2:2" x14ac:dyDescent="0.3">
      <c r="B1172" s="11" t="s">
        <v>3217</v>
      </c>
    </row>
    <row r="1173" spans="2:2" x14ac:dyDescent="0.3">
      <c r="B1173" s="11" t="s">
        <v>3218</v>
      </c>
    </row>
    <row r="1174" spans="2:2" x14ac:dyDescent="0.3">
      <c r="B1174" s="11" t="s">
        <v>3219</v>
      </c>
    </row>
    <row r="1175" spans="2:2" x14ac:dyDescent="0.3">
      <c r="B1175" s="11" t="s">
        <v>3220</v>
      </c>
    </row>
    <row r="1176" spans="2:2" x14ac:dyDescent="0.3">
      <c r="B1176" s="11" t="s">
        <v>3221</v>
      </c>
    </row>
    <row r="1177" spans="2:2" x14ac:dyDescent="0.3">
      <c r="B1177" s="11" t="s">
        <v>3222</v>
      </c>
    </row>
    <row r="1178" spans="2:2" x14ac:dyDescent="0.3">
      <c r="B1178" s="11" t="s">
        <v>3223</v>
      </c>
    </row>
    <row r="1179" spans="2:2" x14ac:dyDescent="0.3">
      <c r="B1179" s="11" t="s">
        <v>3224</v>
      </c>
    </row>
    <row r="1180" spans="2:2" x14ac:dyDescent="0.3">
      <c r="B1180" s="11" t="s">
        <v>3225</v>
      </c>
    </row>
    <row r="1181" spans="2:2" x14ac:dyDescent="0.3">
      <c r="B1181" s="11" t="s">
        <v>3226</v>
      </c>
    </row>
    <row r="1182" spans="2:2" x14ac:dyDescent="0.3">
      <c r="B1182" s="11" t="s">
        <v>3227</v>
      </c>
    </row>
    <row r="1183" spans="2:2" x14ac:dyDescent="0.3">
      <c r="B1183" s="11" t="s">
        <v>3228</v>
      </c>
    </row>
    <row r="1184" spans="2:2" x14ac:dyDescent="0.3">
      <c r="B1184" s="11" t="s">
        <v>3229</v>
      </c>
    </row>
    <row r="1185" spans="2:2" x14ac:dyDescent="0.3">
      <c r="B1185" s="11" t="s">
        <v>3230</v>
      </c>
    </row>
    <row r="1186" spans="2:2" x14ac:dyDescent="0.3">
      <c r="B1186" s="11" t="s">
        <v>3231</v>
      </c>
    </row>
    <row r="1187" spans="2:2" x14ac:dyDescent="0.3">
      <c r="B1187" s="11" t="s">
        <v>3232</v>
      </c>
    </row>
    <row r="1188" spans="2:2" x14ac:dyDescent="0.3">
      <c r="B1188" s="11" t="s">
        <v>3233</v>
      </c>
    </row>
    <row r="1189" spans="2:2" x14ac:dyDescent="0.3">
      <c r="B1189" s="11" t="s">
        <v>3234</v>
      </c>
    </row>
    <row r="1190" spans="2:2" x14ac:dyDescent="0.3">
      <c r="B1190" s="11" t="s">
        <v>3235</v>
      </c>
    </row>
    <row r="1191" spans="2:2" x14ac:dyDescent="0.3">
      <c r="B1191" s="11" t="s">
        <v>3236</v>
      </c>
    </row>
    <row r="1192" spans="2:2" x14ac:dyDescent="0.3">
      <c r="B1192" s="11" t="s">
        <v>3237</v>
      </c>
    </row>
    <row r="1193" spans="2:2" x14ac:dyDescent="0.3">
      <c r="B1193" s="11" t="s">
        <v>3238</v>
      </c>
    </row>
    <row r="1194" spans="2:2" x14ac:dyDescent="0.3">
      <c r="B1194" s="11" t="s">
        <v>3239</v>
      </c>
    </row>
    <row r="1195" spans="2:2" x14ac:dyDescent="0.3">
      <c r="B1195" s="11" t="s">
        <v>3240</v>
      </c>
    </row>
    <row r="1196" spans="2:2" x14ac:dyDescent="0.3">
      <c r="B1196" s="11" t="s">
        <v>3241</v>
      </c>
    </row>
    <row r="1197" spans="2:2" x14ac:dyDescent="0.3">
      <c r="B1197" s="11" t="s">
        <v>3242</v>
      </c>
    </row>
    <row r="1198" spans="2:2" x14ac:dyDescent="0.3">
      <c r="B1198" s="11" t="s">
        <v>3243</v>
      </c>
    </row>
    <row r="1199" spans="2:2" x14ac:dyDescent="0.3">
      <c r="B1199" s="11" t="s">
        <v>3244</v>
      </c>
    </row>
    <row r="1200" spans="2:2" x14ac:dyDescent="0.3">
      <c r="B1200" s="11" t="s">
        <v>3245</v>
      </c>
    </row>
    <row r="1201" spans="2:2" x14ac:dyDescent="0.3">
      <c r="B1201" s="11" t="s">
        <v>3246</v>
      </c>
    </row>
    <row r="1202" spans="2:2" x14ac:dyDescent="0.3">
      <c r="B1202" s="11" t="s">
        <v>3247</v>
      </c>
    </row>
    <row r="1203" spans="2:2" x14ac:dyDescent="0.3">
      <c r="B1203" s="11" t="s">
        <v>3248</v>
      </c>
    </row>
    <row r="1204" spans="2:2" x14ac:dyDescent="0.3">
      <c r="B1204" s="11" t="s">
        <v>3249</v>
      </c>
    </row>
    <row r="1205" spans="2:2" x14ac:dyDescent="0.3">
      <c r="B1205" s="11" t="s">
        <v>3250</v>
      </c>
    </row>
    <row r="1206" spans="2:2" x14ac:dyDescent="0.3">
      <c r="B1206" s="11" t="s">
        <v>3251</v>
      </c>
    </row>
    <row r="1207" spans="2:2" x14ac:dyDescent="0.3">
      <c r="B1207" s="11" t="s">
        <v>3252</v>
      </c>
    </row>
    <row r="1208" spans="2:2" x14ac:dyDescent="0.3">
      <c r="B1208" s="11" t="s">
        <v>3253</v>
      </c>
    </row>
    <row r="1209" spans="2:2" x14ac:dyDescent="0.3">
      <c r="B1209" s="11" t="s">
        <v>3254</v>
      </c>
    </row>
    <row r="1210" spans="2:2" x14ac:dyDescent="0.3">
      <c r="B1210" s="11" t="s">
        <v>3255</v>
      </c>
    </row>
    <row r="1211" spans="2:2" x14ac:dyDescent="0.3">
      <c r="B1211" s="11" t="s">
        <v>3256</v>
      </c>
    </row>
    <row r="1212" spans="2:2" x14ac:dyDescent="0.3">
      <c r="B1212" s="11" t="s">
        <v>3257</v>
      </c>
    </row>
    <row r="1213" spans="2:2" x14ac:dyDescent="0.3">
      <c r="B1213" s="11" t="s">
        <v>3258</v>
      </c>
    </row>
    <row r="1214" spans="2:2" x14ac:dyDescent="0.3">
      <c r="B1214" s="11" t="s">
        <v>3259</v>
      </c>
    </row>
    <row r="1215" spans="2:2" x14ac:dyDescent="0.3">
      <c r="B1215" s="11" t="s">
        <v>3260</v>
      </c>
    </row>
    <row r="1216" spans="2:2" x14ac:dyDescent="0.3">
      <c r="B1216" s="11" t="s">
        <v>3261</v>
      </c>
    </row>
    <row r="1217" spans="2:2" x14ac:dyDescent="0.3">
      <c r="B1217" s="11" t="s">
        <v>3262</v>
      </c>
    </row>
    <row r="1218" spans="2:2" x14ac:dyDescent="0.3">
      <c r="B1218" s="11" t="s">
        <v>3263</v>
      </c>
    </row>
    <row r="1219" spans="2:2" x14ac:dyDescent="0.3">
      <c r="B1219" s="11" t="s">
        <v>3264</v>
      </c>
    </row>
    <row r="1220" spans="2:2" x14ac:dyDescent="0.3">
      <c r="B1220" s="11" t="s">
        <v>3265</v>
      </c>
    </row>
    <row r="1221" spans="2:2" x14ac:dyDescent="0.3">
      <c r="B1221" s="11" t="s">
        <v>3266</v>
      </c>
    </row>
    <row r="1222" spans="2:2" x14ac:dyDescent="0.3">
      <c r="B1222" s="11" t="s">
        <v>3267</v>
      </c>
    </row>
    <row r="1223" spans="2:2" x14ac:dyDescent="0.3">
      <c r="B1223" s="11" t="s">
        <v>3268</v>
      </c>
    </row>
    <row r="1224" spans="2:2" x14ac:dyDescent="0.3">
      <c r="B1224" s="11" t="s">
        <v>3269</v>
      </c>
    </row>
    <row r="1225" spans="2:2" x14ac:dyDescent="0.3">
      <c r="B1225" s="11" t="s">
        <v>3270</v>
      </c>
    </row>
    <row r="1226" spans="2:2" x14ac:dyDescent="0.3">
      <c r="B1226" s="11" t="s">
        <v>3271</v>
      </c>
    </row>
    <row r="1227" spans="2:2" x14ac:dyDescent="0.3">
      <c r="B1227" s="11" t="s">
        <v>3272</v>
      </c>
    </row>
    <row r="1228" spans="2:2" x14ac:dyDescent="0.3">
      <c r="B1228" s="11" t="s">
        <v>3273</v>
      </c>
    </row>
    <row r="1229" spans="2:2" x14ac:dyDescent="0.3">
      <c r="B1229" s="11" t="s">
        <v>3274</v>
      </c>
    </row>
    <row r="1230" spans="2:2" x14ac:dyDescent="0.3">
      <c r="B1230" s="11" t="s">
        <v>3275</v>
      </c>
    </row>
    <row r="1231" spans="2:2" x14ac:dyDescent="0.3">
      <c r="B1231" s="11" t="s">
        <v>3276</v>
      </c>
    </row>
    <row r="1232" spans="2:2" x14ac:dyDescent="0.3">
      <c r="B1232" s="11" t="s">
        <v>3277</v>
      </c>
    </row>
    <row r="1233" spans="2:2" x14ac:dyDescent="0.3">
      <c r="B1233" s="11" t="s">
        <v>3278</v>
      </c>
    </row>
    <row r="1234" spans="2:2" x14ac:dyDescent="0.3">
      <c r="B1234" s="11" t="s">
        <v>3279</v>
      </c>
    </row>
    <row r="1235" spans="2:2" x14ac:dyDescent="0.3">
      <c r="B1235" s="11" t="s">
        <v>3280</v>
      </c>
    </row>
    <row r="1236" spans="2:2" x14ac:dyDescent="0.3">
      <c r="B1236" s="11" t="s">
        <v>3281</v>
      </c>
    </row>
    <row r="1237" spans="2:2" x14ac:dyDescent="0.3">
      <c r="B1237" s="11" t="s">
        <v>3282</v>
      </c>
    </row>
    <row r="1238" spans="2:2" x14ac:dyDescent="0.3">
      <c r="B1238" s="11" t="s">
        <v>3283</v>
      </c>
    </row>
    <row r="1239" spans="2:2" x14ac:dyDescent="0.3">
      <c r="B1239" s="11" t="s">
        <v>3284</v>
      </c>
    </row>
    <row r="1240" spans="2:2" x14ac:dyDescent="0.3">
      <c r="B1240" s="11" t="s">
        <v>3285</v>
      </c>
    </row>
    <row r="1241" spans="2:2" x14ac:dyDescent="0.3">
      <c r="B1241" s="11" t="s">
        <v>3286</v>
      </c>
    </row>
    <row r="1242" spans="2:2" x14ac:dyDescent="0.3">
      <c r="B1242" s="11" t="s">
        <v>3287</v>
      </c>
    </row>
    <row r="1243" spans="2:2" x14ac:dyDescent="0.3">
      <c r="B1243" s="11" t="s">
        <v>3288</v>
      </c>
    </row>
    <row r="1244" spans="2:2" x14ac:dyDescent="0.3">
      <c r="B1244" s="11" t="s">
        <v>3289</v>
      </c>
    </row>
    <row r="1245" spans="2:2" x14ac:dyDescent="0.3">
      <c r="B1245" s="11" t="s">
        <v>3290</v>
      </c>
    </row>
    <row r="1246" spans="2:2" x14ac:dyDescent="0.3">
      <c r="B1246" s="11" t="s">
        <v>3291</v>
      </c>
    </row>
    <row r="1247" spans="2:2" x14ac:dyDescent="0.3">
      <c r="B1247" s="11" t="s">
        <v>3292</v>
      </c>
    </row>
    <row r="1248" spans="2:2" x14ac:dyDescent="0.3">
      <c r="B1248" s="11" t="s">
        <v>3293</v>
      </c>
    </row>
    <row r="1249" spans="2:2" x14ac:dyDescent="0.3">
      <c r="B1249" s="11" t="s">
        <v>3294</v>
      </c>
    </row>
    <row r="1250" spans="2:2" x14ac:dyDescent="0.3">
      <c r="B1250" s="11" t="s">
        <v>3295</v>
      </c>
    </row>
    <row r="1251" spans="2:2" x14ac:dyDescent="0.3">
      <c r="B1251" s="11" t="s">
        <v>3296</v>
      </c>
    </row>
    <row r="1252" spans="2:2" x14ac:dyDescent="0.3">
      <c r="B1252" s="11" t="s">
        <v>3297</v>
      </c>
    </row>
    <row r="1253" spans="2:2" x14ac:dyDescent="0.3">
      <c r="B1253" s="11" t="s">
        <v>3298</v>
      </c>
    </row>
    <row r="1254" spans="2:2" x14ac:dyDescent="0.3">
      <c r="B1254" s="11" t="s">
        <v>3299</v>
      </c>
    </row>
    <row r="1255" spans="2:2" x14ac:dyDescent="0.3">
      <c r="B1255" s="11" t="s">
        <v>3300</v>
      </c>
    </row>
    <row r="1256" spans="2:2" x14ac:dyDescent="0.3">
      <c r="B1256" s="11" t="s">
        <v>3301</v>
      </c>
    </row>
    <row r="1257" spans="2:2" x14ac:dyDescent="0.3">
      <c r="B1257" s="11" t="s">
        <v>3302</v>
      </c>
    </row>
    <row r="1258" spans="2:2" x14ac:dyDescent="0.3">
      <c r="B1258" s="11" t="s">
        <v>3303</v>
      </c>
    </row>
    <row r="1259" spans="2:2" x14ac:dyDescent="0.3">
      <c r="B1259" s="11" t="s">
        <v>3304</v>
      </c>
    </row>
    <row r="1260" spans="2:2" x14ac:dyDescent="0.3">
      <c r="B1260" s="11" t="s">
        <v>3305</v>
      </c>
    </row>
    <row r="1261" spans="2:2" x14ac:dyDescent="0.3">
      <c r="B1261" s="11" t="s">
        <v>3306</v>
      </c>
    </row>
    <row r="1262" spans="2:2" x14ac:dyDescent="0.3">
      <c r="B1262" s="11" t="s">
        <v>3307</v>
      </c>
    </row>
    <row r="1263" spans="2:2" x14ac:dyDescent="0.3">
      <c r="B1263" s="11" t="s">
        <v>3308</v>
      </c>
    </row>
    <row r="1264" spans="2:2" x14ac:dyDescent="0.3">
      <c r="B1264" s="11" t="s">
        <v>3309</v>
      </c>
    </row>
    <row r="1265" spans="2:2" x14ac:dyDescent="0.3">
      <c r="B1265" s="11" t="s">
        <v>3310</v>
      </c>
    </row>
    <row r="1266" spans="2:2" x14ac:dyDescent="0.3">
      <c r="B1266" s="11" t="s">
        <v>3311</v>
      </c>
    </row>
    <row r="1267" spans="2:2" x14ac:dyDescent="0.3">
      <c r="B1267" s="11" t="s">
        <v>3312</v>
      </c>
    </row>
    <row r="1268" spans="2:2" x14ac:dyDescent="0.3">
      <c r="B1268" s="11" t="s">
        <v>3313</v>
      </c>
    </row>
    <row r="1269" spans="2:2" x14ac:dyDescent="0.3">
      <c r="B1269" s="11" t="s">
        <v>3314</v>
      </c>
    </row>
    <row r="1270" spans="2:2" x14ac:dyDescent="0.3">
      <c r="B1270" s="11" t="s">
        <v>3315</v>
      </c>
    </row>
    <row r="1271" spans="2:2" x14ac:dyDescent="0.3">
      <c r="B1271" s="11" t="s">
        <v>3316</v>
      </c>
    </row>
    <row r="1272" spans="2:2" x14ac:dyDescent="0.3">
      <c r="B1272" s="11" t="s">
        <v>3317</v>
      </c>
    </row>
    <row r="1273" spans="2:2" x14ac:dyDescent="0.3">
      <c r="B1273" s="11" t="s">
        <v>3318</v>
      </c>
    </row>
    <row r="1274" spans="2:2" x14ac:dyDescent="0.3">
      <c r="B1274" s="11" t="s">
        <v>3319</v>
      </c>
    </row>
    <row r="1275" spans="2:2" x14ac:dyDescent="0.3">
      <c r="B1275" s="11" t="s">
        <v>3320</v>
      </c>
    </row>
    <row r="1276" spans="2:2" x14ac:dyDescent="0.3">
      <c r="B1276" s="11" t="s">
        <v>3321</v>
      </c>
    </row>
    <row r="1277" spans="2:2" x14ac:dyDescent="0.3">
      <c r="B1277" s="11" t="s">
        <v>3322</v>
      </c>
    </row>
    <row r="1278" spans="2:2" x14ac:dyDescent="0.3">
      <c r="B1278" s="11" t="s">
        <v>3323</v>
      </c>
    </row>
    <row r="1279" spans="2:2" x14ac:dyDescent="0.3">
      <c r="B1279" s="11" t="s">
        <v>3324</v>
      </c>
    </row>
  </sheetData>
  <dataValidations count="1">
    <dataValidation type="list" allowBlank="1" showInputMessage="1" showErrorMessage="1" sqref="E95 E113">
      <formula1>$B$2:$B$226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'Chart of Accounts'!$B$2:$B$227</xm:f>
          </x14:formula1>
          <xm:sqref>E20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42"/>
  <sheetViews>
    <sheetView topLeftCell="A87" zoomScale="89" zoomScaleNormal="89" workbookViewId="0">
      <selection activeCell="E110" sqref="E110"/>
    </sheetView>
  </sheetViews>
  <sheetFormatPr defaultRowHeight="14.4" x14ac:dyDescent="0.3"/>
  <cols>
    <col min="1" max="1" width="10" customWidth="1"/>
    <col min="2" max="2" width="9.88671875" customWidth="1"/>
    <col min="3" max="3" width="25.44140625" customWidth="1"/>
    <col min="4" max="4" width="59.5546875" customWidth="1"/>
    <col min="5" max="5" width="39.44140625" customWidth="1"/>
    <col min="6" max="6" width="10.6640625" bestFit="1" customWidth="1"/>
    <col min="7" max="7" width="10.33203125" customWidth="1"/>
    <col min="8" max="8" width="11.88671875" customWidth="1"/>
  </cols>
  <sheetData>
    <row r="1" spans="1:8" ht="28.8" x14ac:dyDescent="0.3">
      <c r="A1" s="146" t="s">
        <v>0</v>
      </c>
      <c r="B1" s="9" t="s">
        <v>1</v>
      </c>
      <c r="C1" s="2" t="s">
        <v>2</v>
      </c>
      <c r="D1" s="2" t="s">
        <v>3</v>
      </c>
      <c r="E1" s="2" t="s">
        <v>4</v>
      </c>
      <c r="F1" s="12" t="s">
        <v>5</v>
      </c>
      <c r="G1" s="13" t="s">
        <v>6</v>
      </c>
      <c r="H1" s="12" t="s">
        <v>7</v>
      </c>
    </row>
    <row r="2" spans="1:8" s="217" customFormat="1" x14ac:dyDescent="0.3">
      <c r="C2" s="220" t="s">
        <v>3827</v>
      </c>
      <c r="H2" s="217">
        <f>'2022'!H658</f>
        <v>1777733</v>
      </c>
    </row>
    <row r="3" spans="1:8" x14ac:dyDescent="0.3">
      <c r="A3" s="215">
        <v>44930</v>
      </c>
      <c r="B3" s="11" t="s">
        <v>2704</v>
      </c>
      <c r="C3" s="6" t="s">
        <v>3473</v>
      </c>
      <c r="D3" t="s">
        <v>3822</v>
      </c>
      <c r="E3" t="s">
        <v>897</v>
      </c>
      <c r="G3">
        <v>10000</v>
      </c>
      <c r="H3">
        <f>H2-G3+F3</f>
        <v>1767733</v>
      </c>
    </row>
    <row r="4" spans="1:8" x14ac:dyDescent="0.3">
      <c r="A4" s="215">
        <v>44930</v>
      </c>
      <c r="B4" s="11" t="s">
        <v>2705</v>
      </c>
      <c r="C4" s="6" t="s">
        <v>26</v>
      </c>
      <c r="D4" t="s">
        <v>3823</v>
      </c>
      <c r="E4" t="s">
        <v>477</v>
      </c>
      <c r="G4">
        <v>70000</v>
      </c>
      <c r="H4">
        <f t="shared" ref="H4:H70" si="0">H3-G4+F4</f>
        <v>1697733</v>
      </c>
    </row>
    <row r="5" spans="1:8" x14ac:dyDescent="0.3">
      <c r="A5" s="215">
        <v>44930</v>
      </c>
      <c r="B5" s="11" t="s">
        <v>2706</v>
      </c>
      <c r="C5" s="6" t="s">
        <v>26</v>
      </c>
      <c r="D5" t="s">
        <v>3824</v>
      </c>
      <c r="E5" t="s">
        <v>481</v>
      </c>
      <c r="G5">
        <v>11000</v>
      </c>
      <c r="H5">
        <f t="shared" si="0"/>
        <v>1686733</v>
      </c>
    </row>
    <row r="6" spans="1:8" x14ac:dyDescent="0.3">
      <c r="A6" s="215">
        <v>44930</v>
      </c>
      <c r="B6" s="11" t="s">
        <v>2707</v>
      </c>
      <c r="C6" s="6" t="s">
        <v>386</v>
      </c>
      <c r="D6" t="s">
        <v>3825</v>
      </c>
      <c r="E6" t="s">
        <v>481</v>
      </c>
      <c r="G6">
        <v>8000</v>
      </c>
      <c r="H6">
        <f t="shared" si="0"/>
        <v>1678733</v>
      </c>
    </row>
    <row r="7" spans="1:8" x14ac:dyDescent="0.3">
      <c r="A7" s="215">
        <v>44930</v>
      </c>
      <c r="B7" s="11" t="s">
        <v>2708</v>
      </c>
      <c r="C7" s="6" t="s">
        <v>56</v>
      </c>
      <c r="D7" t="s">
        <v>3826</v>
      </c>
      <c r="E7" t="s">
        <v>481</v>
      </c>
      <c r="G7">
        <v>5000</v>
      </c>
      <c r="H7">
        <f t="shared" si="0"/>
        <v>1673733</v>
      </c>
    </row>
    <row r="8" spans="1:8" x14ac:dyDescent="0.3">
      <c r="A8" s="215">
        <v>44930</v>
      </c>
      <c r="B8" s="11" t="s">
        <v>2709</v>
      </c>
      <c r="C8" s="6" t="s">
        <v>56</v>
      </c>
      <c r="D8" t="s">
        <v>3828</v>
      </c>
      <c r="E8" t="s">
        <v>1632</v>
      </c>
      <c r="G8">
        <v>380000</v>
      </c>
      <c r="H8">
        <f t="shared" si="0"/>
        <v>1293733</v>
      </c>
    </row>
    <row r="9" spans="1:8" x14ac:dyDescent="0.3">
      <c r="A9" s="215">
        <v>44930</v>
      </c>
      <c r="B9" s="11" t="s">
        <v>2710</v>
      </c>
      <c r="C9" s="6" t="s">
        <v>1258</v>
      </c>
      <c r="D9" t="s">
        <v>3829</v>
      </c>
      <c r="E9" t="s">
        <v>517</v>
      </c>
      <c r="G9">
        <v>400000</v>
      </c>
      <c r="H9">
        <f t="shared" si="0"/>
        <v>893733</v>
      </c>
    </row>
    <row r="10" spans="1:8" x14ac:dyDescent="0.3">
      <c r="A10" s="215">
        <v>44930</v>
      </c>
      <c r="B10" s="11" t="s">
        <v>2711</v>
      </c>
      <c r="C10" s="6" t="s">
        <v>3830</v>
      </c>
      <c r="D10" t="s">
        <v>3831</v>
      </c>
      <c r="E10" t="s">
        <v>466</v>
      </c>
      <c r="G10">
        <v>11600</v>
      </c>
      <c r="H10">
        <f t="shared" si="0"/>
        <v>882133</v>
      </c>
    </row>
    <row r="11" spans="1:8" x14ac:dyDescent="0.3">
      <c r="A11" s="215">
        <v>44931</v>
      </c>
      <c r="B11" s="11" t="s">
        <v>2712</v>
      </c>
      <c r="C11" s="6" t="s">
        <v>26</v>
      </c>
      <c r="D11" t="s">
        <v>3832</v>
      </c>
      <c r="E11" t="s">
        <v>591</v>
      </c>
      <c r="G11">
        <v>30000</v>
      </c>
      <c r="H11">
        <f t="shared" si="0"/>
        <v>852133</v>
      </c>
    </row>
    <row r="12" spans="1:8" x14ac:dyDescent="0.3">
      <c r="A12" s="215">
        <v>44931</v>
      </c>
      <c r="B12" s="11" t="s">
        <v>2713</v>
      </c>
      <c r="C12" s="6" t="s">
        <v>26</v>
      </c>
      <c r="D12" t="s">
        <v>3833</v>
      </c>
      <c r="E12" t="s">
        <v>907</v>
      </c>
      <c r="G12">
        <v>5000</v>
      </c>
      <c r="H12">
        <f t="shared" si="0"/>
        <v>847133</v>
      </c>
    </row>
    <row r="13" spans="1:8" x14ac:dyDescent="0.3">
      <c r="A13" s="215">
        <v>44931</v>
      </c>
      <c r="B13" s="11" t="s">
        <v>2714</v>
      </c>
      <c r="C13" s="6" t="s">
        <v>1378</v>
      </c>
      <c r="D13" t="s">
        <v>3834</v>
      </c>
      <c r="E13" t="s">
        <v>529</v>
      </c>
      <c r="G13">
        <v>11291</v>
      </c>
      <c r="H13">
        <f t="shared" si="0"/>
        <v>835842</v>
      </c>
    </row>
    <row r="14" spans="1:8" x14ac:dyDescent="0.3">
      <c r="A14" s="215">
        <v>44931</v>
      </c>
      <c r="B14" s="11" t="s">
        <v>2715</v>
      </c>
      <c r="C14" s="6" t="s">
        <v>1378</v>
      </c>
      <c r="D14" t="s">
        <v>3835</v>
      </c>
      <c r="E14" t="s">
        <v>529</v>
      </c>
      <c r="G14">
        <v>6878</v>
      </c>
      <c r="H14">
        <f t="shared" si="0"/>
        <v>828964</v>
      </c>
    </row>
    <row r="15" spans="1:8" x14ac:dyDescent="0.3">
      <c r="A15" s="215">
        <v>44931</v>
      </c>
      <c r="B15" s="11" t="s">
        <v>2716</v>
      </c>
      <c r="C15" s="6" t="s">
        <v>386</v>
      </c>
      <c r="D15" t="s">
        <v>3836</v>
      </c>
      <c r="E15" t="s">
        <v>591</v>
      </c>
      <c r="G15">
        <v>8000</v>
      </c>
      <c r="H15">
        <f t="shared" si="0"/>
        <v>820964</v>
      </c>
    </row>
    <row r="16" spans="1:8" x14ac:dyDescent="0.3">
      <c r="A16" s="215">
        <v>44931</v>
      </c>
      <c r="B16" s="11" t="s">
        <v>2717</v>
      </c>
      <c r="C16" s="6" t="s">
        <v>402</v>
      </c>
      <c r="D16" t="s">
        <v>3837</v>
      </c>
      <c r="E16" t="s">
        <v>481</v>
      </c>
      <c r="G16">
        <v>30000</v>
      </c>
      <c r="H16">
        <f t="shared" si="0"/>
        <v>790964</v>
      </c>
    </row>
    <row r="17" spans="1:8" x14ac:dyDescent="0.3">
      <c r="A17" s="215">
        <v>44932</v>
      </c>
      <c r="B17" s="11" t="s">
        <v>2718</v>
      </c>
      <c r="C17" s="6" t="s">
        <v>26</v>
      </c>
      <c r="D17" t="s">
        <v>3838</v>
      </c>
      <c r="E17" t="s">
        <v>483</v>
      </c>
      <c r="G17">
        <v>1000</v>
      </c>
      <c r="H17">
        <f t="shared" si="0"/>
        <v>789964</v>
      </c>
    </row>
    <row r="18" spans="1:8" x14ac:dyDescent="0.3">
      <c r="A18" s="215">
        <v>44932</v>
      </c>
      <c r="B18" s="11"/>
      <c r="C18" s="6" t="s">
        <v>3400</v>
      </c>
      <c r="D18" t="s">
        <v>3839</v>
      </c>
      <c r="F18">
        <v>3000000</v>
      </c>
      <c r="H18">
        <f t="shared" si="0"/>
        <v>3789964</v>
      </c>
    </row>
    <row r="19" spans="1:8" x14ac:dyDescent="0.3">
      <c r="A19" s="215">
        <v>44935</v>
      </c>
      <c r="B19" s="11" t="s">
        <v>2719</v>
      </c>
      <c r="C19" s="6" t="s">
        <v>3473</v>
      </c>
      <c r="D19" t="s">
        <v>3840</v>
      </c>
      <c r="E19" t="s">
        <v>906</v>
      </c>
      <c r="G19">
        <v>54870</v>
      </c>
      <c r="H19">
        <f t="shared" si="0"/>
        <v>3735094</v>
      </c>
    </row>
    <row r="20" spans="1:8" x14ac:dyDescent="0.3">
      <c r="A20" s="215">
        <v>44935</v>
      </c>
      <c r="B20" s="11" t="s">
        <v>2720</v>
      </c>
      <c r="C20" s="6" t="s">
        <v>3830</v>
      </c>
      <c r="D20" t="s">
        <v>3831</v>
      </c>
      <c r="E20" t="s">
        <v>466</v>
      </c>
      <c r="G20">
        <v>14100</v>
      </c>
      <c r="H20">
        <f t="shared" si="0"/>
        <v>3720994</v>
      </c>
    </row>
    <row r="21" spans="1:8" x14ac:dyDescent="0.3">
      <c r="A21" s="215">
        <v>44935</v>
      </c>
      <c r="B21" s="11" t="s">
        <v>2721</v>
      </c>
      <c r="C21" s="6" t="s">
        <v>3830</v>
      </c>
      <c r="D21" t="s">
        <v>3841</v>
      </c>
      <c r="E21" t="s">
        <v>466</v>
      </c>
      <c r="G21">
        <v>20000</v>
      </c>
      <c r="H21">
        <f t="shared" si="0"/>
        <v>3700994</v>
      </c>
    </row>
    <row r="22" spans="1:8" x14ac:dyDescent="0.3">
      <c r="A22" s="215">
        <v>44935</v>
      </c>
      <c r="B22" s="11" t="s">
        <v>2722</v>
      </c>
      <c r="C22" s="6" t="s">
        <v>26</v>
      </c>
      <c r="D22" t="s">
        <v>3842</v>
      </c>
      <c r="E22" t="s">
        <v>891</v>
      </c>
      <c r="G22">
        <v>7500</v>
      </c>
      <c r="H22">
        <f t="shared" si="0"/>
        <v>3693494</v>
      </c>
    </row>
    <row r="23" spans="1:8" x14ac:dyDescent="0.3">
      <c r="A23" s="215">
        <v>44935</v>
      </c>
      <c r="B23" s="11" t="s">
        <v>2723</v>
      </c>
      <c r="C23" s="6" t="s">
        <v>26</v>
      </c>
      <c r="D23" t="s">
        <v>3843</v>
      </c>
      <c r="E23" t="s">
        <v>481</v>
      </c>
      <c r="G23">
        <v>33000</v>
      </c>
      <c r="H23">
        <f t="shared" si="0"/>
        <v>3660494</v>
      </c>
    </row>
    <row r="24" spans="1:8" x14ac:dyDescent="0.3">
      <c r="A24" s="215">
        <v>44935</v>
      </c>
      <c r="B24" s="11" t="s">
        <v>2724</v>
      </c>
      <c r="C24" s="6" t="s">
        <v>56</v>
      </c>
      <c r="D24" t="s">
        <v>3844</v>
      </c>
      <c r="E24" s="194" t="s">
        <v>1802</v>
      </c>
      <c r="G24">
        <v>15000</v>
      </c>
      <c r="H24">
        <f t="shared" si="0"/>
        <v>3645494</v>
      </c>
    </row>
    <row r="25" spans="1:8" x14ac:dyDescent="0.3">
      <c r="A25" s="215">
        <v>44935</v>
      </c>
      <c r="B25" s="11" t="s">
        <v>2725</v>
      </c>
      <c r="C25" s="6" t="s">
        <v>56</v>
      </c>
      <c r="D25" t="s">
        <v>3845</v>
      </c>
      <c r="E25" t="s">
        <v>726</v>
      </c>
      <c r="G25">
        <v>100000</v>
      </c>
      <c r="H25">
        <f t="shared" si="0"/>
        <v>3545494</v>
      </c>
    </row>
    <row r="26" spans="1:8" x14ac:dyDescent="0.3">
      <c r="A26" s="215">
        <v>44936</v>
      </c>
      <c r="B26" s="11" t="s">
        <v>2726</v>
      </c>
      <c r="C26" s="6" t="s">
        <v>402</v>
      </c>
      <c r="D26" t="s">
        <v>3846</v>
      </c>
      <c r="E26" t="s">
        <v>861</v>
      </c>
      <c r="G26">
        <v>10000</v>
      </c>
      <c r="H26">
        <f t="shared" si="0"/>
        <v>3535494</v>
      </c>
    </row>
    <row r="27" spans="1:8" x14ac:dyDescent="0.3">
      <c r="A27" s="215">
        <v>44936</v>
      </c>
      <c r="B27" s="11" t="s">
        <v>2727</v>
      </c>
      <c r="C27" s="6" t="s">
        <v>402</v>
      </c>
      <c r="D27" t="s">
        <v>3847</v>
      </c>
      <c r="E27" t="s">
        <v>481</v>
      </c>
      <c r="G27">
        <v>1000</v>
      </c>
      <c r="H27">
        <f t="shared" si="0"/>
        <v>3534494</v>
      </c>
    </row>
    <row r="28" spans="1:8" x14ac:dyDescent="0.3">
      <c r="A28" s="215">
        <v>44936</v>
      </c>
      <c r="B28" s="11" t="s">
        <v>2728</v>
      </c>
      <c r="C28" s="6" t="s">
        <v>1378</v>
      </c>
      <c r="D28" t="s">
        <v>3848</v>
      </c>
      <c r="E28" t="s">
        <v>529</v>
      </c>
      <c r="G28">
        <v>70000</v>
      </c>
      <c r="H28">
        <f t="shared" si="0"/>
        <v>3464494</v>
      </c>
    </row>
    <row r="29" spans="1:8" x14ac:dyDescent="0.3">
      <c r="A29" s="215">
        <v>44936</v>
      </c>
      <c r="B29" s="11"/>
      <c r="C29" s="6" t="s">
        <v>3849</v>
      </c>
      <c r="D29" t="s">
        <v>3807</v>
      </c>
      <c r="E29" t="s">
        <v>3596</v>
      </c>
      <c r="F29">
        <v>20000</v>
      </c>
      <c r="H29">
        <f t="shared" si="0"/>
        <v>3484494</v>
      </c>
    </row>
    <row r="30" spans="1:8" x14ac:dyDescent="0.3">
      <c r="A30" s="215">
        <v>44937</v>
      </c>
      <c r="B30" s="11" t="s">
        <v>2729</v>
      </c>
      <c r="C30" s="6" t="s">
        <v>56</v>
      </c>
      <c r="D30" t="s">
        <v>3850</v>
      </c>
      <c r="E30" t="s">
        <v>591</v>
      </c>
      <c r="G30">
        <v>4000</v>
      </c>
      <c r="H30">
        <f t="shared" si="0"/>
        <v>3480494</v>
      </c>
    </row>
    <row r="31" spans="1:8" x14ac:dyDescent="0.3">
      <c r="A31" s="215">
        <v>44937</v>
      </c>
      <c r="B31" s="11" t="s">
        <v>2730</v>
      </c>
      <c r="C31" s="6" t="s">
        <v>56</v>
      </c>
      <c r="D31" t="s">
        <v>3851</v>
      </c>
      <c r="E31" t="s">
        <v>529</v>
      </c>
      <c r="G31">
        <v>10000</v>
      </c>
      <c r="H31">
        <f t="shared" si="0"/>
        <v>3470494</v>
      </c>
    </row>
    <row r="32" spans="1:8" x14ac:dyDescent="0.3">
      <c r="A32" s="215">
        <v>44937</v>
      </c>
      <c r="B32" s="11" t="s">
        <v>2731</v>
      </c>
      <c r="C32" s="6" t="s">
        <v>56</v>
      </c>
      <c r="D32" t="s">
        <v>3852</v>
      </c>
      <c r="E32" t="s">
        <v>529</v>
      </c>
      <c r="G32">
        <v>200000</v>
      </c>
      <c r="H32">
        <f t="shared" si="0"/>
        <v>3270494</v>
      </c>
    </row>
    <row r="33" spans="1:8" x14ac:dyDescent="0.3">
      <c r="A33" s="215">
        <v>44938</v>
      </c>
      <c r="B33" s="11" t="s">
        <v>2732</v>
      </c>
      <c r="C33" s="6" t="s">
        <v>26</v>
      </c>
      <c r="D33" t="s">
        <v>3853</v>
      </c>
      <c r="E33" t="s">
        <v>475</v>
      </c>
      <c r="G33">
        <v>18000</v>
      </c>
      <c r="H33">
        <f t="shared" si="0"/>
        <v>3252494</v>
      </c>
    </row>
    <row r="34" spans="1:8" x14ac:dyDescent="0.3">
      <c r="A34" s="215">
        <v>44938</v>
      </c>
      <c r="B34" s="11" t="s">
        <v>2733</v>
      </c>
      <c r="C34" s="6" t="s">
        <v>56</v>
      </c>
      <c r="D34" t="s">
        <v>3854</v>
      </c>
      <c r="E34" t="s">
        <v>466</v>
      </c>
      <c r="G34">
        <v>7000</v>
      </c>
      <c r="H34">
        <f t="shared" si="0"/>
        <v>3245494</v>
      </c>
    </row>
    <row r="35" spans="1:8" x14ac:dyDescent="0.3">
      <c r="A35" s="215">
        <v>44938</v>
      </c>
      <c r="B35" s="11" t="s">
        <v>2734</v>
      </c>
      <c r="C35" s="6" t="s">
        <v>3340</v>
      </c>
      <c r="D35" t="s">
        <v>3838</v>
      </c>
      <c r="E35" t="s">
        <v>483</v>
      </c>
      <c r="G35">
        <v>2000</v>
      </c>
      <c r="H35">
        <f t="shared" si="0"/>
        <v>3243494</v>
      </c>
    </row>
    <row r="36" spans="1:8" x14ac:dyDescent="0.3">
      <c r="A36" s="215">
        <v>44939</v>
      </c>
      <c r="B36" s="11" t="s">
        <v>2735</v>
      </c>
      <c r="C36" s="6" t="s">
        <v>3855</v>
      </c>
      <c r="D36" t="s">
        <v>3856</v>
      </c>
      <c r="E36" t="s">
        <v>883</v>
      </c>
      <c r="G36">
        <v>40000</v>
      </c>
      <c r="H36">
        <f t="shared" si="0"/>
        <v>3203494</v>
      </c>
    </row>
    <row r="37" spans="1:8" x14ac:dyDescent="0.3">
      <c r="A37" s="215">
        <v>44939</v>
      </c>
      <c r="B37" s="11" t="s">
        <v>2736</v>
      </c>
      <c r="C37" s="6" t="s">
        <v>26</v>
      </c>
      <c r="D37" t="s">
        <v>3857</v>
      </c>
      <c r="E37" t="s">
        <v>475</v>
      </c>
      <c r="G37">
        <v>8000</v>
      </c>
      <c r="H37">
        <f t="shared" si="0"/>
        <v>3195494</v>
      </c>
    </row>
    <row r="38" spans="1:8" x14ac:dyDescent="0.3">
      <c r="A38" s="215">
        <v>44939</v>
      </c>
      <c r="B38" s="11" t="s">
        <v>2737</v>
      </c>
      <c r="C38" s="6" t="s">
        <v>56</v>
      </c>
      <c r="D38" t="s">
        <v>3858</v>
      </c>
      <c r="E38" t="s">
        <v>3859</v>
      </c>
      <c r="G38">
        <v>3000</v>
      </c>
      <c r="H38">
        <f t="shared" si="0"/>
        <v>3192494</v>
      </c>
    </row>
    <row r="39" spans="1:8" x14ac:dyDescent="0.3">
      <c r="A39" s="215">
        <v>44939</v>
      </c>
      <c r="B39" s="11" t="s">
        <v>2738</v>
      </c>
      <c r="C39" s="6" t="s">
        <v>26</v>
      </c>
      <c r="D39" t="s">
        <v>3860</v>
      </c>
      <c r="E39" t="s">
        <v>483</v>
      </c>
      <c r="G39">
        <v>39000</v>
      </c>
      <c r="H39">
        <f t="shared" si="0"/>
        <v>3153494</v>
      </c>
    </row>
    <row r="40" spans="1:8" x14ac:dyDescent="0.3">
      <c r="A40" s="215">
        <v>44939</v>
      </c>
      <c r="B40" s="11" t="s">
        <v>2739</v>
      </c>
      <c r="C40" s="6" t="s">
        <v>26</v>
      </c>
      <c r="D40" t="s">
        <v>3861</v>
      </c>
      <c r="E40" t="s">
        <v>475</v>
      </c>
      <c r="G40">
        <v>60000</v>
      </c>
      <c r="H40">
        <f t="shared" si="0"/>
        <v>3093494</v>
      </c>
    </row>
    <row r="41" spans="1:8" x14ac:dyDescent="0.3">
      <c r="A41" s="215">
        <v>44942</v>
      </c>
      <c r="B41" s="11" t="s">
        <v>2740</v>
      </c>
      <c r="C41" s="6" t="s">
        <v>3830</v>
      </c>
      <c r="D41" t="s">
        <v>3862</v>
      </c>
      <c r="E41" t="s">
        <v>466</v>
      </c>
      <c r="G41">
        <v>8000</v>
      </c>
      <c r="H41">
        <f t="shared" si="0"/>
        <v>3085494</v>
      </c>
    </row>
    <row r="42" spans="1:8" x14ac:dyDescent="0.3">
      <c r="A42" s="215">
        <v>44942</v>
      </c>
      <c r="B42" s="11" t="s">
        <v>2741</v>
      </c>
      <c r="C42" t="s">
        <v>29</v>
      </c>
      <c r="D42" t="s">
        <v>3863</v>
      </c>
      <c r="E42" t="s">
        <v>481</v>
      </c>
      <c r="G42">
        <v>64900</v>
      </c>
      <c r="H42">
        <f t="shared" si="0"/>
        <v>3020594</v>
      </c>
    </row>
    <row r="43" spans="1:8" x14ac:dyDescent="0.3">
      <c r="A43" s="215">
        <v>44942</v>
      </c>
      <c r="B43" s="11" t="s">
        <v>2742</v>
      </c>
      <c r="C43" t="s">
        <v>29</v>
      </c>
      <c r="D43" t="s">
        <v>3864</v>
      </c>
      <c r="E43" t="s">
        <v>483</v>
      </c>
      <c r="G43">
        <v>15000</v>
      </c>
      <c r="H43">
        <f t="shared" si="0"/>
        <v>3005594</v>
      </c>
    </row>
    <row r="44" spans="1:8" x14ac:dyDescent="0.3">
      <c r="A44" s="215">
        <v>44942</v>
      </c>
      <c r="B44" s="11" t="s">
        <v>2743</v>
      </c>
      <c r="C44" s="6" t="s">
        <v>3366</v>
      </c>
      <c r="D44" t="s">
        <v>3871</v>
      </c>
      <c r="E44" t="s">
        <v>477</v>
      </c>
      <c r="G44">
        <v>440000</v>
      </c>
      <c r="H44">
        <f t="shared" si="0"/>
        <v>2565594</v>
      </c>
    </row>
    <row r="45" spans="1:8" x14ac:dyDescent="0.3">
      <c r="A45" s="215">
        <v>44943</v>
      </c>
      <c r="B45" s="11" t="s">
        <v>2744</v>
      </c>
      <c r="C45" s="6" t="s">
        <v>3336</v>
      </c>
      <c r="D45" t="s">
        <v>3872</v>
      </c>
      <c r="E45" t="s">
        <v>897</v>
      </c>
      <c r="G45">
        <v>10000</v>
      </c>
      <c r="H45">
        <f t="shared" si="0"/>
        <v>2555594</v>
      </c>
    </row>
    <row r="46" spans="1:8" x14ac:dyDescent="0.3">
      <c r="A46" s="215">
        <v>44944</v>
      </c>
      <c r="B46" s="11" t="s">
        <v>2745</v>
      </c>
      <c r="C46" s="6" t="s">
        <v>3751</v>
      </c>
      <c r="D46" t="s">
        <v>3910</v>
      </c>
      <c r="E46" t="s">
        <v>483</v>
      </c>
      <c r="G46">
        <v>45000</v>
      </c>
      <c r="H46">
        <f t="shared" si="0"/>
        <v>2510594</v>
      </c>
    </row>
    <row r="47" spans="1:8" x14ac:dyDescent="0.3">
      <c r="A47" s="215">
        <v>44944</v>
      </c>
      <c r="B47" s="11" t="s">
        <v>2746</v>
      </c>
      <c r="C47" s="6" t="s">
        <v>3830</v>
      </c>
      <c r="D47" t="s">
        <v>3841</v>
      </c>
      <c r="E47" t="s">
        <v>466</v>
      </c>
      <c r="G47">
        <v>20000</v>
      </c>
      <c r="H47">
        <f t="shared" si="0"/>
        <v>2490594</v>
      </c>
    </row>
    <row r="48" spans="1:8" x14ac:dyDescent="0.3">
      <c r="A48" s="215">
        <v>44944</v>
      </c>
      <c r="B48" s="11" t="s">
        <v>2747</v>
      </c>
      <c r="C48" s="6" t="s">
        <v>26</v>
      </c>
      <c r="D48" t="s">
        <v>3911</v>
      </c>
      <c r="E48" t="s">
        <v>477</v>
      </c>
      <c r="G48">
        <v>120000</v>
      </c>
      <c r="H48">
        <f t="shared" si="0"/>
        <v>2370594</v>
      </c>
    </row>
    <row r="49" spans="1:8" x14ac:dyDescent="0.3">
      <c r="A49" s="215">
        <v>44944</v>
      </c>
      <c r="B49" s="11" t="s">
        <v>2748</v>
      </c>
      <c r="C49" s="6" t="s">
        <v>26</v>
      </c>
      <c r="D49" t="s">
        <v>3912</v>
      </c>
      <c r="E49" t="s">
        <v>861</v>
      </c>
      <c r="G49">
        <v>30000</v>
      </c>
      <c r="H49">
        <f t="shared" si="0"/>
        <v>2340594</v>
      </c>
    </row>
    <row r="50" spans="1:8" x14ac:dyDescent="0.3">
      <c r="A50" s="215">
        <v>44944</v>
      </c>
      <c r="B50" s="11" t="s">
        <v>2749</v>
      </c>
      <c r="C50" s="6" t="s">
        <v>26</v>
      </c>
      <c r="D50" t="s">
        <v>3913</v>
      </c>
      <c r="E50" t="s">
        <v>475</v>
      </c>
      <c r="G50">
        <v>24000</v>
      </c>
      <c r="H50">
        <f t="shared" si="0"/>
        <v>2316594</v>
      </c>
    </row>
    <row r="51" spans="1:8" x14ac:dyDescent="0.3">
      <c r="A51" s="215">
        <v>44945</v>
      </c>
      <c r="B51" s="11" t="s">
        <v>2750</v>
      </c>
      <c r="C51" s="6" t="s">
        <v>56</v>
      </c>
      <c r="D51" t="s">
        <v>3914</v>
      </c>
      <c r="E51" t="s">
        <v>897</v>
      </c>
      <c r="G51">
        <v>35000</v>
      </c>
      <c r="H51">
        <f t="shared" si="0"/>
        <v>2281594</v>
      </c>
    </row>
    <row r="52" spans="1:8" x14ac:dyDescent="0.3">
      <c r="A52" s="215">
        <v>44945</v>
      </c>
      <c r="B52" s="11" t="s">
        <v>2751</v>
      </c>
      <c r="C52" s="6" t="s">
        <v>56</v>
      </c>
      <c r="D52" t="s">
        <v>3915</v>
      </c>
      <c r="E52" t="s">
        <v>1632</v>
      </c>
      <c r="G52">
        <v>15500</v>
      </c>
      <c r="H52">
        <f t="shared" si="0"/>
        <v>2266094</v>
      </c>
    </row>
    <row r="53" spans="1:8" x14ac:dyDescent="0.3">
      <c r="A53" s="215">
        <v>44945</v>
      </c>
      <c r="B53" s="11"/>
      <c r="C53" s="6" t="s">
        <v>3916</v>
      </c>
      <c r="D53" t="s">
        <v>3807</v>
      </c>
      <c r="E53" t="s">
        <v>3596</v>
      </c>
      <c r="F53">
        <v>20000</v>
      </c>
      <c r="H53">
        <f t="shared" si="0"/>
        <v>2286094</v>
      </c>
    </row>
    <row r="54" spans="1:8" x14ac:dyDescent="0.3">
      <c r="A54" s="215">
        <v>44946</v>
      </c>
      <c r="B54" s="11" t="s">
        <v>2752</v>
      </c>
      <c r="C54" s="6" t="s">
        <v>56</v>
      </c>
      <c r="D54" t="s">
        <v>3917</v>
      </c>
      <c r="E54" t="s">
        <v>466</v>
      </c>
      <c r="G54">
        <v>133000</v>
      </c>
      <c r="H54">
        <f t="shared" si="0"/>
        <v>2153094</v>
      </c>
    </row>
    <row r="55" spans="1:8" x14ac:dyDescent="0.3">
      <c r="A55" s="215">
        <v>44949</v>
      </c>
      <c r="B55" s="11" t="s">
        <v>2753</v>
      </c>
      <c r="C55" s="6" t="s">
        <v>386</v>
      </c>
      <c r="D55" t="s">
        <v>3918</v>
      </c>
      <c r="E55" t="s">
        <v>611</v>
      </c>
      <c r="G55">
        <v>25000</v>
      </c>
      <c r="H55">
        <f t="shared" si="0"/>
        <v>2128094</v>
      </c>
    </row>
    <row r="56" spans="1:8" x14ac:dyDescent="0.3">
      <c r="A56" s="215">
        <v>44949</v>
      </c>
      <c r="B56" s="11" t="s">
        <v>2754</v>
      </c>
      <c r="C56" t="s">
        <v>29</v>
      </c>
      <c r="D56" t="s">
        <v>3629</v>
      </c>
      <c r="E56" t="s">
        <v>854</v>
      </c>
      <c r="G56">
        <v>50000</v>
      </c>
      <c r="H56">
        <f t="shared" si="0"/>
        <v>2078094</v>
      </c>
    </row>
    <row r="57" spans="1:8" x14ac:dyDescent="0.3">
      <c r="A57" s="215">
        <v>44949</v>
      </c>
      <c r="B57" s="11" t="s">
        <v>2755</v>
      </c>
      <c r="C57" s="6" t="s">
        <v>386</v>
      </c>
      <c r="D57" t="s">
        <v>3919</v>
      </c>
      <c r="E57" t="s">
        <v>481</v>
      </c>
      <c r="G57">
        <v>4000</v>
      </c>
      <c r="H57">
        <f t="shared" si="0"/>
        <v>2074094</v>
      </c>
    </row>
    <row r="58" spans="1:8" x14ac:dyDescent="0.3">
      <c r="A58" s="215">
        <v>44949</v>
      </c>
      <c r="B58" s="11" t="s">
        <v>2756</v>
      </c>
      <c r="C58" s="6" t="s">
        <v>26</v>
      </c>
      <c r="D58" t="s">
        <v>3920</v>
      </c>
      <c r="E58" t="s">
        <v>876</v>
      </c>
      <c r="G58">
        <v>96606</v>
      </c>
      <c r="H58">
        <f t="shared" si="0"/>
        <v>1977488</v>
      </c>
    </row>
    <row r="59" spans="1:8" x14ac:dyDescent="0.3">
      <c r="A59" s="215">
        <v>44949</v>
      </c>
      <c r="B59" s="11" t="s">
        <v>2757</v>
      </c>
      <c r="C59" s="6" t="s">
        <v>26</v>
      </c>
      <c r="D59" t="s">
        <v>3921</v>
      </c>
      <c r="E59" t="s">
        <v>477</v>
      </c>
      <c r="G59">
        <v>8500</v>
      </c>
      <c r="H59">
        <f t="shared" si="0"/>
        <v>1968988</v>
      </c>
    </row>
    <row r="60" spans="1:8" x14ac:dyDescent="0.3">
      <c r="A60" s="215">
        <v>44949</v>
      </c>
      <c r="B60" s="11" t="s">
        <v>2758</v>
      </c>
      <c r="C60" s="6" t="s">
        <v>3830</v>
      </c>
      <c r="D60" t="s">
        <v>3922</v>
      </c>
      <c r="E60" t="s">
        <v>466</v>
      </c>
      <c r="G60">
        <v>6300</v>
      </c>
      <c r="H60">
        <f t="shared" si="0"/>
        <v>1962688</v>
      </c>
    </row>
    <row r="61" spans="1:8" x14ac:dyDescent="0.3">
      <c r="A61" s="215">
        <v>44949</v>
      </c>
      <c r="B61" s="11" t="s">
        <v>2759</v>
      </c>
      <c r="C61" s="6" t="s">
        <v>3771</v>
      </c>
      <c r="D61" t="s">
        <v>3923</v>
      </c>
      <c r="E61" t="s">
        <v>911</v>
      </c>
      <c r="G61">
        <v>30000</v>
      </c>
      <c r="H61">
        <f t="shared" si="0"/>
        <v>1932688</v>
      </c>
    </row>
    <row r="62" spans="1:8" x14ac:dyDescent="0.3">
      <c r="A62" s="215">
        <v>44949</v>
      </c>
      <c r="B62" s="11" t="s">
        <v>2760</v>
      </c>
      <c r="C62" s="6" t="s">
        <v>56</v>
      </c>
      <c r="D62" t="s">
        <v>3924</v>
      </c>
      <c r="E62" t="s">
        <v>918</v>
      </c>
      <c r="G62">
        <v>131400</v>
      </c>
      <c r="H62">
        <f t="shared" si="0"/>
        <v>1801288</v>
      </c>
    </row>
    <row r="63" spans="1:8" x14ac:dyDescent="0.3">
      <c r="A63" s="215">
        <v>44949</v>
      </c>
      <c r="B63" s="11" t="s">
        <v>2761</v>
      </c>
      <c r="C63" s="6" t="s">
        <v>56</v>
      </c>
      <c r="D63" t="s">
        <v>3925</v>
      </c>
      <c r="E63" t="s">
        <v>897</v>
      </c>
      <c r="G63">
        <v>45000</v>
      </c>
      <c r="H63">
        <f t="shared" si="0"/>
        <v>1756288</v>
      </c>
    </row>
    <row r="64" spans="1:8" x14ac:dyDescent="0.3">
      <c r="A64" s="215">
        <v>44950</v>
      </c>
      <c r="B64" s="11" t="s">
        <v>2762</v>
      </c>
      <c r="C64" s="6" t="s">
        <v>56</v>
      </c>
      <c r="D64" t="s">
        <v>3926</v>
      </c>
      <c r="E64" t="s">
        <v>897</v>
      </c>
      <c r="G64">
        <v>20000</v>
      </c>
      <c r="H64">
        <f t="shared" si="0"/>
        <v>1736288</v>
      </c>
    </row>
    <row r="65" spans="1:9" x14ac:dyDescent="0.3">
      <c r="A65" s="215">
        <v>44950</v>
      </c>
      <c r="B65" s="11" t="s">
        <v>2763</v>
      </c>
      <c r="C65" s="6" t="s">
        <v>26</v>
      </c>
      <c r="D65" t="s">
        <v>3927</v>
      </c>
      <c r="E65" t="s">
        <v>475</v>
      </c>
      <c r="G65">
        <v>20000</v>
      </c>
      <c r="H65">
        <f t="shared" si="0"/>
        <v>1716288</v>
      </c>
    </row>
    <row r="66" spans="1:9" x14ac:dyDescent="0.3">
      <c r="A66" s="215">
        <v>44951</v>
      </c>
      <c r="B66" s="11" t="s">
        <v>2764</v>
      </c>
      <c r="C66" s="6" t="s">
        <v>3751</v>
      </c>
      <c r="D66" t="s">
        <v>3928</v>
      </c>
      <c r="E66" t="s">
        <v>862</v>
      </c>
      <c r="G66">
        <v>45000</v>
      </c>
      <c r="H66">
        <f t="shared" si="0"/>
        <v>1671288</v>
      </c>
    </row>
    <row r="67" spans="1:9" x14ac:dyDescent="0.3">
      <c r="A67" s="215">
        <v>44952</v>
      </c>
      <c r="B67" s="11" t="s">
        <v>2765</v>
      </c>
      <c r="C67" s="6" t="s">
        <v>26</v>
      </c>
      <c r="D67" t="s">
        <v>3929</v>
      </c>
      <c r="E67" t="s">
        <v>477</v>
      </c>
      <c r="G67">
        <v>178500</v>
      </c>
      <c r="H67">
        <f t="shared" si="0"/>
        <v>1492788</v>
      </c>
    </row>
    <row r="68" spans="1:9" x14ac:dyDescent="0.3">
      <c r="A68" s="215">
        <v>44952</v>
      </c>
      <c r="B68" s="11" t="s">
        <v>2766</v>
      </c>
      <c r="C68" s="6" t="s">
        <v>386</v>
      </c>
      <c r="D68" t="s">
        <v>3931</v>
      </c>
      <c r="E68" t="s">
        <v>481</v>
      </c>
      <c r="G68">
        <v>12000</v>
      </c>
      <c r="H68">
        <f t="shared" si="0"/>
        <v>1480788</v>
      </c>
    </row>
    <row r="69" spans="1:9" s="224" customFormat="1" x14ac:dyDescent="0.3">
      <c r="A69" s="221">
        <v>44953</v>
      </c>
      <c r="B69" s="222" t="s">
        <v>2767</v>
      </c>
      <c r="C69" s="223" t="s">
        <v>26</v>
      </c>
      <c r="D69" s="224" t="s">
        <v>3930</v>
      </c>
      <c r="E69" s="224" t="s">
        <v>475</v>
      </c>
      <c r="G69" s="224">
        <v>80000</v>
      </c>
      <c r="H69" s="224">
        <f>H68-G69+F69</f>
        <v>1400788</v>
      </c>
      <c r="I69" s="224" t="s">
        <v>4508</v>
      </c>
    </row>
    <row r="70" spans="1:9" x14ac:dyDescent="0.3">
      <c r="A70" s="215">
        <v>44953</v>
      </c>
      <c r="B70" s="11" t="s">
        <v>2768</v>
      </c>
      <c r="C70" s="6" t="s">
        <v>26</v>
      </c>
      <c r="D70" t="s">
        <v>3932</v>
      </c>
      <c r="E70" t="s">
        <v>475</v>
      </c>
      <c r="G70">
        <v>36500</v>
      </c>
      <c r="H70">
        <f t="shared" si="0"/>
        <v>1364288</v>
      </c>
    </row>
    <row r="71" spans="1:9" x14ac:dyDescent="0.3">
      <c r="A71" s="215">
        <v>44953</v>
      </c>
      <c r="B71" s="11" t="s">
        <v>2769</v>
      </c>
      <c r="C71" s="6" t="s">
        <v>26</v>
      </c>
      <c r="D71" t="s">
        <v>3933</v>
      </c>
      <c r="E71" t="s">
        <v>477</v>
      </c>
      <c r="G71">
        <v>49000</v>
      </c>
      <c r="H71">
        <f t="shared" ref="H71:H135" si="1">H70-G71+F71</f>
        <v>1315288</v>
      </c>
    </row>
    <row r="72" spans="1:9" x14ac:dyDescent="0.3">
      <c r="A72" s="215">
        <v>44953</v>
      </c>
      <c r="B72" s="11" t="s">
        <v>2770</v>
      </c>
      <c r="C72" s="6" t="s">
        <v>3473</v>
      </c>
      <c r="D72" t="s">
        <v>3934</v>
      </c>
      <c r="E72" t="s">
        <v>477</v>
      </c>
      <c r="G72">
        <v>10000</v>
      </c>
      <c r="H72">
        <f t="shared" si="1"/>
        <v>1305288</v>
      </c>
    </row>
    <row r="73" spans="1:9" x14ac:dyDescent="0.3">
      <c r="A73" s="215">
        <v>44953</v>
      </c>
      <c r="B73" s="11" t="s">
        <v>2771</v>
      </c>
      <c r="C73" s="6" t="s">
        <v>3366</v>
      </c>
      <c r="D73" t="s">
        <v>3871</v>
      </c>
      <c r="E73" t="s">
        <v>477</v>
      </c>
      <c r="G73">
        <v>450000</v>
      </c>
      <c r="H73">
        <f t="shared" si="1"/>
        <v>855288</v>
      </c>
    </row>
    <row r="74" spans="1:9" x14ac:dyDescent="0.3">
      <c r="A74" s="215">
        <v>44953</v>
      </c>
      <c r="B74" s="11" t="s">
        <v>2772</v>
      </c>
      <c r="C74" s="6" t="s">
        <v>386</v>
      </c>
      <c r="D74" t="s">
        <v>3935</v>
      </c>
      <c r="E74" t="s">
        <v>591</v>
      </c>
      <c r="G74">
        <v>18000</v>
      </c>
      <c r="H74">
        <f t="shared" si="1"/>
        <v>837288</v>
      </c>
    </row>
    <row r="75" spans="1:9" x14ac:dyDescent="0.3">
      <c r="A75" s="215">
        <v>44956</v>
      </c>
      <c r="B75" s="11" t="s">
        <v>2773</v>
      </c>
      <c r="C75" s="6" t="s">
        <v>3830</v>
      </c>
      <c r="D75" t="s">
        <v>3841</v>
      </c>
      <c r="E75" t="s">
        <v>466</v>
      </c>
      <c r="G75">
        <v>20000</v>
      </c>
      <c r="H75">
        <f t="shared" si="1"/>
        <v>817288</v>
      </c>
    </row>
    <row r="76" spans="1:9" x14ac:dyDescent="0.3">
      <c r="A76" s="215">
        <v>44956</v>
      </c>
      <c r="B76" s="11" t="s">
        <v>2774</v>
      </c>
      <c r="C76" s="6" t="s">
        <v>402</v>
      </c>
      <c r="D76" t="s">
        <v>3936</v>
      </c>
      <c r="E76" t="s">
        <v>475</v>
      </c>
      <c r="G76">
        <v>4000</v>
      </c>
      <c r="H76">
        <f t="shared" si="1"/>
        <v>813288</v>
      </c>
    </row>
    <row r="77" spans="1:9" x14ac:dyDescent="0.3">
      <c r="A77" s="215">
        <v>44957</v>
      </c>
      <c r="B77" s="11" t="s">
        <v>2775</v>
      </c>
      <c r="C77" s="6" t="s">
        <v>26</v>
      </c>
      <c r="D77" t="s">
        <v>3937</v>
      </c>
      <c r="E77" t="s">
        <v>475</v>
      </c>
      <c r="G77">
        <v>30000</v>
      </c>
      <c r="H77">
        <f t="shared" si="1"/>
        <v>783288</v>
      </c>
    </row>
    <row r="78" spans="1:9" x14ac:dyDescent="0.3">
      <c r="A78" s="215">
        <v>44959</v>
      </c>
      <c r="B78" s="11" t="s">
        <v>2776</v>
      </c>
      <c r="C78" s="6" t="s">
        <v>386</v>
      </c>
      <c r="D78" t="s">
        <v>3938</v>
      </c>
      <c r="E78" t="s">
        <v>611</v>
      </c>
      <c r="G78">
        <v>7000</v>
      </c>
      <c r="H78">
        <f t="shared" si="1"/>
        <v>776288</v>
      </c>
    </row>
    <row r="79" spans="1:9" x14ac:dyDescent="0.3">
      <c r="A79" s="215">
        <v>44959</v>
      </c>
      <c r="B79" s="11" t="s">
        <v>2777</v>
      </c>
      <c r="C79" s="6" t="s">
        <v>26</v>
      </c>
      <c r="D79" t="s">
        <v>3939</v>
      </c>
      <c r="E79" t="s">
        <v>4042</v>
      </c>
      <c r="G79">
        <v>64900</v>
      </c>
      <c r="H79">
        <f t="shared" si="1"/>
        <v>711388</v>
      </c>
    </row>
    <row r="80" spans="1:9" x14ac:dyDescent="0.3">
      <c r="A80" s="215">
        <v>44959</v>
      </c>
      <c r="B80" s="11" t="s">
        <v>2778</v>
      </c>
      <c r="C80" s="6" t="s">
        <v>386</v>
      </c>
      <c r="D80" t="s">
        <v>3940</v>
      </c>
      <c r="E80" t="s">
        <v>481</v>
      </c>
      <c r="G80">
        <v>4000</v>
      </c>
      <c r="H80">
        <f t="shared" si="1"/>
        <v>707388</v>
      </c>
    </row>
    <row r="81" spans="1:8" x14ac:dyDescent="0.3">
      <c r="A81" s="215">
        <v>44959</v>
      </c>
      <c r="B81" s="11" t="s">
        <v>2779</v>
      </c>
      <c r="C81" s="6" t="s">
        <v>56</v>
      </c>
      <c r="D81" t="s">
        <v>3941</v>
      </c>
      <c r="E81" t="s">
        <v>897</v>
      </c>
      <c r="G81">
        <v>30000</v>
      </c>
      <c r="H81">
        <f t="shared" si="1"/>
        <v>677388</v>
      </c>
    </row>
    <row r="82" spans="1:8" x14ac:dyDescent="0.3">
      <c r="A82" s="215">
        <v>44959</v>
      </c>
      <c r="B82" s="11" t="s">
        <v>2780</v>
      </c>
      <c r="C82" s="6" t="s">
        <v>26</v>
      </c>
      <c r="D82" t="s">
        <v>3942</v>
      </c>
      <c r="E82" t="s">
        <v>475</v>
      </c>
      <c r="G82">
        <v>6000</v>
      </c>
      <c r="H82">
        <f t="shared" si="1"/>
        <v>671388</v>
      </c>
    </row>
    <row r="83" spans="1:8" x14ac:dyDescent="0.3">
      <c r="A83" s="215">
        <v>44959</v>
      </c>
      <c r="B83" s="11" t="s">
        <v>2781</v>
      </c>
      <c r="C83" s="6" t="s">
        <v>56</v>
      </c>
      <c r="D83" t="s">
        <v>3943</v>
      </c>
      <c r="E83" t="s">
        <v>524</v>
      </c>
      <c r="G83">
        <v>63000</v>
      </c>
      <c r="H83">
        <f t="shared" si="1"/>
        <v>608388</v>
      </c>
    </row>
    <row r="84" spans="1:8" x14ac:dyDescent="0.3">
      <c r="A84" s="215">
        <v>44959</v>
      </c>
      <c r="B84" s="11" t="s">
        <v>2782</v>
      </c>
      <c r="C84" s="6" t="s">
        <v>56</v>
      </c>
      <c r="D84" t="s">
        <v>3944</v>
      </c>
      <c r="E84" t="s">
        <v>481</v>
      </c>
      <c r="G84">
        <v>5000</v>
      </c>
      <c r="H84">
        <f t="shared" si="1"/>
        <v>603388</v>
      </c>
    </row>
    <row r="85" spans="1:8" x14ac:dyDescent="0.3">
      <c r="A85" s="215">
        <v>44959</v>
      </c>
      <c r="B85" s="11" t="s">
        <v>2783</v>
      </c>
      <c r="C85" s="6" t="s">
        <v>1378</v>
      </c>
      <c r="D85" t="s">
        <v>3945</v>
      </c>
      <c r="E85" t="s">
        <v>529</v>
      </c>
      <c r="G85">
        <v>28024</v>
      </c>
      <c r="H85">
        <f t="shared" si="1"/>
        <v>575364</v>
      </c>
    </row>
    <row r="86" spans="1:8" x14ac:dyDescent="0.3">
      <c r="A86" s="215">
        <v>44960</v>
      </c>
      <c r="B86" s="11" t="s">
        <v>2784</v>
      </c>
      <c r="C86" s="6" t="s">
        <v>3473</v>
      </c>
      <c r="D86" t="s">
        <v>3946</v>
      </c>
      <c r="E86" t="s">
        <v>1632</v>
      </c>
      <c r="G86">
        <v>375000</v>
      </c>
      <c r="H86">
        <f t="shared" si="1"/>
        <v>200364</v>
      </c>
    </row>
    <row r="87" spans="1:8" x14ac:dyDescent="0.3">
      <c r="A87" s="215">
        <v>44960</v>
      </c>
      <c r="B87" s="11"/>
      <c r="C87" s="6" t="s">
        <v>3400</v>
      </c>
      <c r="D87" t="s">
        <v>3947</v>
      </c>
      <c r="F87">
        <v>3500000</v>
      </c>
      <c r="H87">
        <f t="shared" si="1"/>
        <v>3700364</v>
      </c>
    </row>
    <row r="88" spans="1:8" x14ac:dyDescent="0.3">
      <c r="A88" s="215">
        <v>44963</v>
      </c>
      <c r="B88" s="11" t="s">
        <v>2785</v>
      </c>
      <c r="C88" s="6" t="s">
        <v>1258</v>
      </c>
      <c r="D88" t="s">
        <v>3948</v>
      </c>
      <c r="E88" t="s">
        <v>517</v>
      </c>
      <c r="G88">
        <v>400000</v>
      </c>
      <c r="H88">
        <f t="shared" si="1"/>
        <v>3300364</v>
      </c>
    </row>
    <row r="89" spans="1:8" x14ac:dyDescent="0.3">
      <c r="A89" s="215">
        <v>44963</v>
      </c>
      <c r="B89" s="11" t="s">
        <v>2786</v>
      </c>
      <c r="C89" s="6" t="s">
        <v>56</v>
      </c>
      <c r="D89" t="s">
        <v>3949</v>
      </c>
      <c r="E89" t="s">
        <v>897</v>
      </c>
      <c r="G89">
        <v>10000</v>
      </c>
      <c r="H89">
        <f t="shared" si="1"/>
        <v>3290364</v>
      </c>
    </row>
    <row r="90" spans="1:8" x14ac:dyDescent="0.3">
      <c r="A90" s="215">
        <v>44963</v>
      </c>
      <c r="B90" s="11" t="s">
        <v>2787</v>
      </c>
      <c r="C90" s="6" t="s">
        <v>3950</v>
      </c>
      <c r="D90" t="s">
        <v>3951</v>
      </c>
      <c r="E90" t="s">
        <v>4042</v>
      </c>
      <c r="G90">
        <v>10000</v>
      </c>
      <c r="H90">
        <f t="shared" si="1"/>
        <v>3280364</v>
      </c>
    </row>
    <row r="91" spans="1:8" x14ac:dyDescent="0.3">
      <c r="A91" s="215">
        <v>44963</v>
      </c>
      <c r="B91" s="11" t="s">
        <v>2788</v>
      </c>
      <c r="C91" s="6" t="s">
        <v>3830</v>
      </c>
      <c r="D91" t="s">
        <v>3831</v>
      </c>
      <c r="E91" t="s">
        <v>466</v>
      </c>
      <c r="G91">
        <v>15000</v>
      </c>
      <c r="H91">
        <f t="shared" si="1"/>
        <v>3265364</v>
      </c>
    </row>
    <row r="92" spans="1:8" x14ac:dyDescent="0.3">
      <c r="A92" s="215">
        <v>44963</v>
      </c>
      <c r="B92" s="11" t="s">
        <v>2789</v>
      </c>
      <c r="C92" s="6" t="s">
        <v>3366</v>
      </c>
      <c r="D92" t="s">
        <v>3871</v>
      </c>
      <c r="E92" t="s">
        <v>444</v>
      </c>
      <c r="G92">
        <v>598000</v>
      </c>
      <c r="H92">
        <f t="shared" si="1"/>
        <v>2667364</v>
      </c>
    </row>
    <row r="93" spans="1:8" x14ac:dyDescent="0.3">
      <c r="A93" s="215">
        <v>44964</v>
      </c>
      <c r="B93" s="11" t="s">
        <v>2790</v>
      </c>
      <c r="C93" s="6" t="s">
        <v>26</v>
      </c>
      <c r="D93" t="s">
        <v>3952</v>
      </c>
      <c r="E93" t="s">
        <v>477</v>
      </c>
      <c r="G93">
        <v>4500</v>
      </c>
      <c r="H93">
        <f t="shared" si="1"/>
        <v>2662864</v>
      </c>
    </row>
    <row r="94" spans="1:8" x14ac:dyDescent="0.3">
      <c r="A94" s="215">
        <v>44964</v>
      </c>
      <c r="B94" s="11" t="s">
        <v>2791</v>
      </c>
      <c r="C94" s="6" t="s">
        <v>26</v>
      </c>
      <c r="D94" t="s">
        <v>3955</v>
      </c>
      <c r="E94" t="s">
        <v>4042</v>
      </c>
      <c r="G94">
        <v>70000</v>
      </c>
      <c r="H94">
        <f t="shared" si="1"/>
        <v>2592864</v>
      </c>
    </row>
    <row r="95" spans="1:8" x14ac:dyDescent="0.3">
      <c r="A95" s="215">
        <v>44965</v>
      </c>
      <c r="B95" s="11" t="s">
        <v>2792</v>
      </c>
      <c r="C95" s="6" t="s">
        <v>3473</v>
      </c>
      <c r="D95" s="6" t="s">
        <v>1879</v>
      </c>
      <c r="E95" t="s">
        <v>3954</v>
      </c>
      <c r="G95">
        <v>18000</v>
      </c>
      <c r="H95">
        <f t="shared" si="1"/>
        <v>2574864</v>
      </c>
    </row>
    <row r="96" spans="1:8" x14ac:dyDescent="0.3">
      <c r="A96" s="215">
        <v>44965</v>
      </c>
      <c r="B96" s="11" t="s">
        <v>2793</v>
      </c>
      <c r="C96" s="6" t="s">
        <v>26</v>
      </c>
      <c r="D96" t="s">
        <v>3956</v>
      </c>
      <c r="E96" t="s">
        <v>3957</v>
      </c>
      <c r="G96">
        <v>29500</v>
      </c>
      <c r="H96">
        <f t="shared" si="1"/>
        <v>2545364</v>
      </c>
    </row>
    <row r="97" spans="1:8" x14ac:dyDescent="0.3">
      <c r="A97" s="215">
        <v>44965</v>
      </c>
      <c r="B97" s="11" t="s">
        <v>2794</v>
      </c>
      <c r="C97" s="6" t="s">
        <v>3830</v>
      </c>
      <c r="D97" t="s">
        <v>3958</v>
      </c>
      <c r="E97" t="s">
        <v>3959</v>
      </c>
      <c r="G97">
        <v>8500</v>
      </c>
      <c r="H97">
        <f t="shared" si="1"/>
        <v>2536864</v>
      </c>
    </row>
    <row r="98" spans="1:8" x14ac:dyDescent="0.3">
      <c r="A98" s="215">
        <v>44966</v>
      </c>
      <c r="B98" s="11" t="s">
        <v>2795</v>
      </c>
      <c r="C98" s="6" t="s">
        <v>3473</v>
      </c>
      <c r="D98" t="s">
        <v>3960</v>
      </c>
      <c r="E98" t="s">
        <v>3959</v>
      </c>
      <c r="G98">
        <v>107892</v>
      </c>
      <c r="H98">
        <f t="shared" si="1"/>
        <v>2428972</v>
      </c>
    </row>
    <row r="99" spans="1:8" x14ac:dyDescent="0.3">
      <c r="A99" s="215">
        <v>44966</v>
      </c>
      <c r="B99" s="11" t="s">
        <v>2796</v>
      </c>
      <c r="C99" s="6" t="s">
        <v>56</v>
      </c>
      <c r="D99" t="s">
        <v>3961</v>
      </c>
      <c r="E99" t="s">
        <v>3959</v>
      </c>
      <c r="G99">
        <v>50000</v>
      </c>
      <c r="H99">
        <f t="shared" si="1"/>
        <v>2378972</v>
      </c>
    </row>
    <row r="100" spans="1:8" x14ac:dyDescent="0.3">
      <c r="A100" s="215">
        <v>44966</v>
      </c>
      <c r="B100" s="11" t="s">
        <v>2797</v>
      </c>
      <c r="C100" s="6" t="s">
        <v>386</v>
      </c>
      <c r="D100" t="s">
        <v>3962</v>
      </c>
      <c r="E100" t="s">
        <v>3963</v>
      </c>
      <c r="G100">
        <v>40000</v>
      </c>
      <c r="H100">
        <f t="shared" si="1"/>
        <v>2338972</v>
      </c>
    </row>
    <row r="101" spans="1:8" x14ac:dyDescent="0.3">
      <c r="A101" s="215">
        <v>44967</v>
      </c>
      <c r="B101" s="11" t="s">
        <v>2798</v>
      </c>
      <c r="C101" s="6" t="s">
        <v>26</v>
      </c>
      <c r="D101" t="s">
        <v>3964</v>
      </c>
      <c r="E101" t="s">
        <v>3957</v>
      </c>
      <c r="G101">
        <v>7500</v>
      </c>
      <c r="H101">
        <f t="shared" si="1"/>
        <v>2331472</v>
      </c>
    </row>
    <row r="102" spans="1:8" x14ac:dyDescent="0.3">
      <c r="A102" s="215">
        <v>44967</v>
      </c>
      <c r="B102" s="11" t="s">
        <v>2799</v>
      </c>
      <c r="C102" s="6" t="s">
        <v>1378</v>
      </c>
      <c r="D102" t="s">
        <v>3965</v>
      </c>
      <c r="E102" t="s">
        <v>3966</v>
      </c>
      <c r="G102">
        <v>29800</v>
      </c>
      <c r="H102">
        <f t="shared" si="1"/>
        <v>2301672</v>
      </c>
    </row>
    <row r="103" spans="1:8" x14ac:dyDescent="0.3">
      <c r="A103" s="215">
        <v>44967</v>
      </c>
      <c r="B103" s="11" t="s">
        <v>2800</v>
      </c>
      <c r="C103" s="6" t="s">
        <v>1378</v>
      </c>
      <c r="D103" t="s">
        <v>3967</v>
      </c>
      <c r="E103" t="s">
        <v>3966</v>
      </c>
      <c r="G103">
        <v>11300</v>
      </c>
      <c r="H103">
        <f t="shared" si="1"/>
        <v>2290372</v>
      </c>
    </row>
    <row r="104" spans="1:8" x14ac:dyDescent="0.3">
      <c r="A104" s="215">
        <v>44967</v>
      </c>
      <c r="B104" s="11" t="s">
        <v>2801</v>
      </c>
      <c r="C104" s="6" t="s">
        <v>26</v>
      </c>
      <c r="D104" t="s">
        <v>3968</v>
      </c>
      <c r="E104" t="s">
        <v>4042</v>
      </c>
      <c r="G104">
        <v>100000</v>
      </c>
      <c r="H104">
        <f t="shared" si="1"/>
        <v>2190372</v>
      </c>
    </row>
    <row r="105" spans="1:8" x14ac:dyDescent="0.3">
      <c r="A105" s="215">
        <v>44967</v>
      </c>
      <c r="B105" s="11" t="s">
        <v>2802</v>
      </c>
      <c r="C105" s="6" t="s">
        <v>56</v>
      </c>
      <c r="D105" t="s">
        <v>3969</v>
      </c>
      <c r="E105" t="s">
        <v>3970</v>
      </c>
      <c r="G105">
        <v>3000</v>
      </c>
      <c r="H105">
        <f t="shared" si="1"/>
        <v>2187372</v>
      </c>
    </row>
    <row r="106" spans="1:8" x14ac:dyDescent="0.3">
      <c r="A106" s="215">
        <v>44967</v>
      </c>
      <c r="B106" s="11" t="s">
        <v>2803</v>
      </c>
      <c r="C106" s="6" t="s">
        <v>56</v>
      </c>
      <c r="D106" t="s">
        <v>3971</v>
      </c>
      <c r="E106" t="s">
        <v>4042</v>
      </c>
      <c r="G106">
        <v>90000</v>
      </c>
      <c r="H106">
        <f t="shared" si="1"/>
        <v>2097372</v>
      </c>
    </row>
    <row r="107" spans="1:8" x14ac:dyDescent="0.3">
      <c r="A107" s="215">
        <v>44970</v>
      </c>
      <c r="B107" s="11" t="s">
        <v>2804</v>
      </c>
      <c r="C107" s="6" t="s">
        <v>3473</v>
      </c>
      <c r="D107" t="s">
        <v>3850</v>
      </c>
      <c r="E107" t="s">
        <v>3972</v>
      </c>
      <c r="G107">
        <v>100000</v>
      </c>
      <c r="H107">
        <f t="shared" si="1"/>
        <v>1997372</v>
      </c>
    </row>
    <row r="108" spans="1:8" x14ac:dyDescent="0.3">
      <c r="A108" s="215">
        <v>44970</v>
      </c>
      <c r="B108" s="11" t="s">
        <v>2805</v>
      </c>
      <c r="C108" s="6" t="s">
        <v>1378</v>
      </c>
      <c r="D108" t="s">
        <v>4033</v>
      </c>
      <c r="E108" t="s">
        <v>3973</v>
      </c>
      <c r="G108">
        <v>6000</v>
      </c>
      <c r="H108">
        <f t="shared" si="1"/>
        <v>1991372</v>
      </c>
    </row>
    <row r="109" spans="1:8" x14ac:dyDescent="0.3">
      <c r="A109" s="215">
        <v>44970</v>
      </c>
      <c r="B109" s="11" t="s">
        <v>2806</v>
      </c>
      <c r="C109" s="6" t="s">
        <v>3830</v>
      </c>
      <c r="D109" t="s">
        <v>3974</v>
      </c>
      <c r="E109" t="s">
        <v>3959</v>
      </c>
      <c r="G109">
        <v>34300</v>
      </c>
      <c r="H109">
        <f t="shared" si="1"/>
        <v>1957072</v>
      </c>
    </row>
    <row r="110" spans="1:8" x14ac:dyDescent="0.3">
      <c r="A110" s="215">
        <v>44970</v>
      </c>
      <c r="B110" s="11" t="s">
        <v>2807</v>
      </c>
      <c r="C110" s="6" t="s">
        <v>1378</v>
      </c>
      <c r="D110" t="s">
        <v>3975</v>
      </c>
      <c r="E110" t="s">
        <v>3987</v>
      </c>
      <c r="G110">
        <v>50000</v>
      </c>
      <c r="H110">
        <f t="shared" si="1"/>
        <v>1907072</v>
      </c>
    </row>
    <row r="111" spans="1:8" x14ac:dyDescent="0.3">
      <c r="A111" s="215">
        <v>44970</v>
      </c>
      <c r="B111" s="11" t="s">
        <v>2808</v>
      </c>
      <c r="C111" s="6" t="s">
        <v>3855</v>
      </c>
      <c r="D111" t="s">
        <v>3977</v>
      </c>
      <c r="E111" t="s">
        <v>3976</v>
      </c>
      <c r="G111">
        <v>11800</v>
      </c>
      <c r="H111">
        <f t="shared" si="1"/>
        <v>1895272</v>
      </c>
    </row>
    <row r="112" spans="1:8" x14ac:dyDescent="0.3">
      <c r="A112" s="215">
        <v>44971</v>
      </c>
      <c r="B112" s="11" t="s">
        <v>2809</v>
      </c>
      <c r="C112" s="6" t="s">
        <v>3340</v>
      </c>
      <c r="D112" t="s">
        <v>3978</v>
      </c>
      <c r="E112" t="s">
        <v>3979</v>
      </c>
      <c r="G112">
        <v>10000</v>
      </c>
      <c r="H112">
        <f t="shared" si="1"/>
        <v>1885272</v>
      </c>
    </row>
    <row r="113" spans="1:8" x14ac:dyDescent="0.3">
      <c r="A113" s="215">
        <v>44972</v>
      </c>
      <c r="B113" s="11" t="s">
        <v>2810</v>
      </c>
      <c r="C113" s="6" t="s">
        <v>3855</v>
      </c>
      <c r="D113" t="s">
        <v>3980</v>
      </c>
      <c r="E113" t="s">
        <v>3981</v>
      </c>
      <c r="G113">
        <v>40000</v>
      </c>
      <c r="H113">
        <f t="shared" si="1"/>
        <v>1845272</v>
      </c>
    </row>
    <row r="114" spans="1:8" x14ac:dyDescent="0.3">
      <c r="A114" s="215">
        <v>44972</v>
      </c>
      <c r="B114" s="11" t="s">
        <v>2811</v>
      </c>
      <c r="C114" s="6" t="s">
        <v>3855</v>
      </c>
      <c r="D114" t="s">
        <v>3982</v>
      </c>
      <c r="E114" t="s">
        <v>4042</v>
      </c>
      <c r="G114">
        <v>40000</v>
      </c>
      <c r="H114">
        <f t="shared" si="1"/>
        <v>1805272</v>
      </c>
    </row>
    <row r="115" spans="1:8" x14ac:dyDescent="0.3">
      <c r="A115" s="215">
        <v>44972</v>
      </c>
      <c r="B115" s="11" t="s">
        <v>2812</v>
      </c>
      <c r="C115" s="6" t="s">
        <v>26</v>
      </c>
      <c r="D115" t="s">
        <v>3983</v>
      </c>
      <c r="E115" t="s">
        <v>4042</v>
      </c>
      <c r="G115">
        <v>5500</v>
      </c>
      <c r="H115">
        <f t="shared" si="1"/>
        <v>1799772</v>
      </c>
    </row>
    <row r="116" spans="1:8" x14ac:dyDescent="0.3">
      <c r="A116" s="215">
        <v>44972</v>
      </c>
      <c r="B116" s="11" t="s">
        <v>2813</v>
      </c>
      <c r="C116" s="6" t="s">
        <v>26</v>
      </c>
      <c r="D116" t="s">
        <v>3984</v>
      </c>
      <c r="E116" t="s">
        <v>4042</v>
      </c>
      <c r="G116">
        <v>30000</v>
      </c>
      <c r="H116">
        <f t="shared" si="1"/>
        <v>1769772</v>
      </c>
    </row>
    <row r="117" spans="1:8" x14ac:dyDescent="0.3">
      <c r="A117" s="215">
        <v>44972</v>
      </c>
      <c r="B117" s="11" t="s">
        <v>2814</v>
      </c>
      <c r="C117" s="6" t="s">
        <v>26</v>
      </c>
      <c r="D117" t="s">
        <v>3985</v>
      </c>
      <c r="E117" t="s">
        <v>3986</v>
      </c>
      <c r="G117">
        <v>25000</v>
      </c>
      <c r="H117">
        <f t="shared" si="1"/>
        <v>1744772</v>
      </c>
    </row>
    <row r="118" spans="1:8" x14ac:dyDescent="0.3">
      <c r="A118" s="215">
        <v>44972</v>
      </c>
      <c r="B118" s="11" t="s">
        <v>2815</v>
      </c>
      <c r="C118" s="6" t="s">
        <v>56</v>
      </c>
      <c r="D118" t="s">
        <v>3988</v>
      </c>
      <c r="E118" t="s">
        <v>3989</v>
      </c>
      <c r="G118">
        <v>59400</v>
      </c>
      <c r="H118">
        <f t="shared" si="1"/>
        <v>1685372</v>
      </c>
    </row>
    <row r="119" spans="1:8" x14ac:dyDescent="0.3">
      <c r="A119" s="215">
        <v>44972</v>
      </c>
      <c r="B119" s="11" t="s">
        <v>2816</v>
      </c>
      <c r="C119" s="6" t="s">
        <v>26</v>
      </c>
      <c r="D119" t="s">
        <v>3990</v>
      </c>
      <c r="E119" t="s">
        <v>4042</v>
      </c>
      <c r="G119">
        <v>10000</v>
      </c>
      <c r="H119">
        <f t="shared" si="1"/>
        <v>1675372</v>
      </c>
    </row>
    <row r="120" spans="1:8" x14ac:dyDescent="0.3">
      <c r="A120" s="215">
        <v>44972</v>
      </c>
      <c r="B120" s="11" t="s">
        <v>2817</v>
      </c>
      <c r="C120" s="6" t="s">
        <v>26</v>
      </c>
      <c r="D120" t="s">
        <v>3991</v>
      </c>
      <c r="E120" t="s">
        <v>4042</v>
      </c>
      <c r="G120">
        <v>50000</v>
      </c>
      <c r="H120">
        <f t="shared" si="1"/>
        <v>1625372</v>
      </c>
    </row>
    <row r="121" spans="1:8" x14ac:dyDescent="0.3">
      <c r="A121" s="215">
        <v>44973</v>
      </c>
      <c r="B121" s="11" t="s">
        <v>2818</v>
      </c>
      <c r="C121" s="6" t="s">
        <v>56</v>
      </c>
      <c r="D121" t="s">
        <v>4034</v>
      </c>
      <c r="E121" t="s">
        <v>3992</v>
      </c>
      <c r="G121">
        <v>8000</v>
      </c>
      <c r="H121">
        <f t="shared" si="1"/>
        <v>1617372</v>
      </c>
    </row>
    <row r="122" spans="1:8" x14ac:dyDescent="0.3">
      <c r="A122" s="215">
        <v>44974</v>
      </c>
      <c r="B122" s="11" t="s">
        <v>2819</v>
      </c>
      <c r="C122" s="6" t="s">
        <v>26</v>
      </c>
      <c r="D122" t="s">
        <v>3993</v>
      </c>
      <c r="E122" t="s">
        <v>3994</v>
      </c>
      <c r="G122">
        <v>30000</v>
      </c>
      <c r="H122">
        <f t="shared" si="1"/>
        <v>1587372</v>
      </c>
    </row>
    <row r="123" spans="1:8" x14ac:dyDescent="0.3">
      <c r="A123" s="215">
        <v>44974</v>
      </c>
      <c r="B123" s="11" t="s">
        <v>2820</v>
      </c>
      <c r="C123" s="6" t="s">
        <v>26</v>
      </c>
      <c r="D123" t="s">
        <v>3995</v>
      </c>
      <c r="E123" t="s">
        <v>3953</v>
      </c>
      <c r="G123">
        <v>208270</v>
      </c>
      <c r="H123">
        <f t="shared" si="1"/>
        <v>1379102</v>
      </c>
    </row>
    <row r="124" spans="1:8" x14ac:dyDescent="0.3">
      <c r="A124" s="215">
        <v>44974</v>
      </c>
      <c r="B124" s="11" t="s">
        <v>2821</v>
      </c>
      <c r="C124" s="6" t="s">
        <v>56</v>
      </c>
      <c r="D124" t="s">
        <v>3996</v>
      </c>
      <c r="E124" t="s">
        <v>3997</v>
      </c>
      <c r="G124">
        <v>90000</v>
      </c>
      <c r="H124">
        <f t="shared" si="1"/>
        <v>1289102</v>
      </c>
    </row>
    <row r="125" spans="1:8" x14ac:dyDescent="0.3">
      <c r="A125" s="215">
        <v>44974</v>
      </c>
      <c r="B125" s="11" t="s">
        <v>2822</v>
      </c>
      <c r="C125" s="6" t="s">
        <v>56</v>
      </c>
      <c r="D125" t="s">
        <v>3999</v>
      </c>
      <c r="E125" t="s">
        <v>3953</v>
      </c>
      <c r="G125">
        <v>30000</v>
      </c>
      <c r="H125">
        <f t="shared" si="1"/>
        <v>1259102</v>
      </c>
    </row>
    <row r="126" spans="1:8" x14ac:dyDescent="0.3">
      <c r="A126" s="215">
        <v>44977</v>
      </c>
      <c r="B126" s="11" t="s">
        <v>2823</v>
      </c>
      <c r="C126" s="6" t="s">
        <v>56</v>
      </c>
      <c r="D126" t="s">
        <v>3998</v>
      </c>
      <c r="E126" t="s">
        <v>3959</v>
      </c>
      <c r="G126">
        <v>199500</v>
      </c>
      <c r="H126">
        <f t="shared" si="1"/>
        <v>1059602</v>
      </c>
    </row>
    <row r="127" spans="1:8" x14ac:dyDescent="0.3">
      <c r="A127" s="215">
        <v>44977</v>
      </c>
      <c r="B127" s="11" t="s">
        <v>2824</v>
      </c>
      <c r="C127" s="6" t="s">
        <v>56</v>
      </c>
      <c r="D127" t="s">
        <v>4000</v>
      </c>
      <c r="E127" t="s">
        <v>3992</v>
      </c>
      <c r="G127">
        <v>7000</v>
      </c>
      <c r="H127">
        <f t="shared" si="1"/>
        <v>1052602</v>
      </c>
    </row>
    <row r="128" spans="1:8" x14ac:dyDescent="0.3">
      <c r="A128" s="215">
        <v>44977</v>
      </c>
      <c r="B128" s="11" t="s">
        <v>2825</v>
      </c>
      <c r="C128" s="6" t="s">
        <v>26</v>
      </c>
      <c r="D128" t="s">
        <v>4001</v>
      </c>
      <c r="E128" t="s">
        <v>3957</v>
      </c>
      <c r="G128">
        <v>3000</v>
      </c>
      <c r="H128">
        <f t="shared" si="1"/>
        <v>1049602</v>
      </c>
    </row>
    <row r="129" spans="1:8" x14ac:dyDescent="0.3">
      <c r="A129" s="215">
        <v>44977</v>
      </c>
      <c r="B129" s="11" t="s">
        <v>2826</v>
      </c>
      <c r="C129" s="6" t="s">
        <v>26</v>
      </c>
      <c r="D129" t="s">
        <v>4002</v>
      </c>
      <c r="E129" t="s">
        <v>4003</v>
      </c>
      <c r="G129">
        <v>60000</v>
      </c>
      <c r="H129">
        <f t="shared" si="1"/>
        <v>989602</v>
      </c>
    </row>
    <row r="130" spans="1:8" x14ac:dyDescent="0.3">
      <c r="A130" s="215">
        <v>44978</v>
      </c>
      <c r="B130" s="11" t="s">
        <v>2827</v>
      </c>
      <c r="C130" s="6" t="s">
        <v>29</v>
      </c>
      <c r="D130" t="s">
        <v>4004</v>
      </c>
      <c r="E130" t="s">
        <v>4005</v>
      </c>
      <c r="G130">
        <v>50000</v>
      </c>
      <c r="H130">
        <f t="shared" si="1"/>
        <v>939602</v>
      </c>
    </row>
    <row r="131" spans="1:8" x14ac:dyDescent="0.3">
      <c r="A131" s="215">
        <v>44978</v>
      </c>
      <c r="B131" s="11" t="s">
        <v>2828</v>
      </c>
      <c r="C131" s="6" t="s">
        <v>26</v>
      </c>
      <c r="D131" t="s">
        <v>4006</v>
      </c>
      <c r="E131" t="s">
        <v>4007</v>
      </c>
      <c r="G131">
        <v>150000</v>
      </c>
      <c r="H131">
        <f t="shared" si="1"/>
        <v>789602</v>
      </c>
    </row>
    <row r="132" spans="1:8" x14ac:dyDescent="0.3">
      <c r="A132" s="215">
        <v>44978</v>
      </c>
      <c r="B132" s="11" t="s">
        <v>2829</v>
      </c>
      <c r="C132" s="6" t="s">
        <v>386</v>
      </c>
      <c r="D132" t="s">
        <v>4008</v>
      </c>
      <c r="E132" t="s">
        <v>4009</v>
      </c>
      <c r="G132">
        <v>4000</v>
      </c>
      <c r="H132">
        <f t="shared" si="1"/>
        <v>785602</v>
      </c>
    </row>
    <row r="133" spans="1:8" x14ac:dyDescent="0.3">
      <c r="A133" s="215">
        <v>44978</v>
      </c>
      <c r="B133" s="11" t="s">
        <v>2830</v>
      </c>
      <c r="C133" s="6" t="s">
        <v>1258</v>
      </c>
      <c r="D133" t="s">
        <v>4010</v>
      </c>
      <c r="E133" t="s">
        <v>4035</v>
      </c>
      <c r="G133">
        <v>15000</v>
      </c>
      <c r="H133">
        <f t="shared" si="1"/>
        <v>770602</v>
      </c>
    </row>
    <row r="134" spans="1:8" x14ac:dyDescent="0.3">
      <c r="A134" s="215">
        <v>44978</v>
      </c>
      <c r="B134" s="11" t="s">
        <v>2831</v>
      </c>
      <c r="C134" s="6" t="s">
        <v>386</v>
      </c>
      <c r="D134" t="s">
        <v>4011</v>
      </c>
      <c r="E134" t="s">
        <v>4012</v>
      </c>
      <c r="G134">
        <v>3000</v>
      </c>
      <c r="H134">
        <f t="shared" si="1"/>
        <v>767602</v>
      </c>
    </row>
    <row r="135" spans="1:8" x14ac:dyDescent="0.3">
      <c r="A135" s="215">
        <v>44978</v>
      </c>
      <c r="B135" s="11" t="s">
        <v>2832</v>
      </c>
      <c r="C135" s="6" t="s">
        <v>3830</v>
      </c>
      <c r="D135" t="s">
        <v>4013</v>
      </c>
      <c r="E135" t="s">
        <v>3959</v>
      </c>
      <c r="G135">
        <v>34100</v>
      </c>
      <c r="H135">
        <f t="shared" si="1"/>
        <v>733502</v>
      </c>
    </row>
    <row r="136" spans="1:8" x14ac:dyDescent="0.3">
      <c r="A136" s="215">
        <v>44979</v>
      </c>
      <c r="B136" s="11" t="s">
        <v>2833</v>
      </c>
      <c r="C136" s="6" t="s">
        <v>56</v>
      </c>
      <c r="D136" t="s">
        <v>4014</v>
      </c>
      <c r="E136" t="s">
        <v>897</v>
      </c>
      <c r="G136">
        <v>20000</v>
      </c>
      <c r="H136">
        <f t="shared" ref="H136:H201" si="2">H135-G136+F136</f>
        <v>713502</v>
      </c>
    </row>
    <row r="137" spans="1:8" x14ac:dyDescent="0.3">
      <c r="A137" s="215">
        <v>44979</v>
      </c>
      <c r="B137" s="11"/>
      <c r="C137" s="6" t="s">
        <v>3400</v>
      </c>
      <c r="D137" t="s">
        <v>4015</v>
      </c>
      <c r="F137">
        <v>3500000</v>
      </c>
      <c r="H137">
        <f t="shared" si="2"/>
        <v>4213502</v>
      </c>
    </row>
    <row r="138" spans="1:8" x14ac:dyDescent="0.3">
      <c r="A138" s="215">
        <v>44980</v>
      </c>
      <c r="B138" s="11" t="s">
        <v>2834</v>
      </c>
      <c r="C138" s="6" t="s">
        <v>26</v>
      </c>
      <c r="D138" t="s">
        <v>4016</v>
      </c>
      <c r="E138" t="s">
        <v>4042</v>
      </c>
      <c r="G138">
        <v>10000</v>
      </c>
      <c r="H138">
        <f t="shared" si="2"/>
        <v>4203502</v>
      </c>
    </row>
    <row r="139" spans="1:8" x14ac:dyDescent="0.3">
      <c r="A139" s="215">
        <v>44980</v>
      </c>
      <c r="B139" s="11" t="s">
        <v>2835</v>
      </c>
      <c r="C139" s="6" t="s">
        <v>3855</v>
      </c>
      <c r="D139" t="s">
        <v>3920</v>
      </c>
      <c r="E139" t="s">
        <v>4017</v>
      </c>
      <c r="G139">
        <v>99344</v>
      </c>
      <c r="H139">
        <f t="shared" si="2"/>
        <v>4104158</v>
      </c>
    </row>
    <row r="140" spans="1:8" x14ac:dyDescent="0.3">
      <c r="A140" s="215">
        <v>44980</v>
      </c>
      <c r="B140" s="11" t="s">
        <v>2836</v>
      </c>
      <c r="C140" s="6" t="s">
        <v>386</v>
      </c>
      <c r="D140" t="s">
        <v>3526</v>
      </c>
      <c r="E140" t="s">
        <v>4009</v>
      </c>
      <c r="G140">
        <v>2000</v>
      </c>
      <c r="H140">
        <f t="shared" si="2"/>
        <v>4102158</v>
      </c>
    </row>
    <row r="141" spans="1:8" x14ac:dyDescent="0.3">
      <c r="A141" s="215">
        <v>44981</v>
      </c>
      <c r="B141" s="11" t="s">
        <v>2837</v>
      </c>
      <c r="C141" s="6" t="s">
        <v>386</v>
      </c>
      <c r="D141" t="s">
        <v>4036</v>
      </c>
      <c r="E141" t="s">
        <v>4018</v>
      </c>
      <c r="G141">
        <v>3000</v>
      </c>
      <c r="H141">
        <f t="shared" si="2"/>
        <v>4099158</v>
      </c>
    </row>
    <row r="142" spans="1:8" x14ac:dyDescent="0.3">
      <c r="A142" s="215">
        <v>44981</v>
      </c>
      <c r="B142" s="11" t="s">
        <v>2838</v>
      </c>
      <c r="C142" s="6" t="s">
        <v>1378</v>
      </c>
      <c r="D142" t="s">
        <v>4019</v>
      </c>
      <c r="E142" t="s">
        <v>4020</v>
      </c>
      <c r="G142">
        <v>20000</v>
      </c>
      <c r="H142">
        <f t="shared" si="2"/>
        <v>4079158</v>
      </c>
    </row>
    <row r="143" spans="1:8" x14ac:dyDescent="0.3">
      <c r="A143" s="215">
        <v>44981</v>
      </c>
      <c r="B143" s="11" t="s">
        <v>2839</v>
      </c>
      <c r="C143" s="6" t="s">
        <v>3751</v>
      </c>
      <c r="D143" t="s">
        <v>4021</v>
      </c>
      <c r="E143" t="s">
        <v>862</v>
      </c>
      <c r="G143">
        <v>15000</v>
      </c>
      <c r="H143">
        <f t="shared" si="2"/>
        <v>4064158</v>
      </c>
    </row>
    <row r="144" spans="1:8" x14ac:dyDescent="0.3">
      <c r="A144" s="215">
        <v>44981</v>
      </c>
      <c r="B144" s="11" t="s">
        <v>2840</v>
      </c>
      <c r="C144" s="6" t="s">
        <v>3751</v>
      </c>
      <c r="D144" t="s">
        <v>4022</v>
      </c>
      <c r="E144" t="s">
        <v>862</v>
      </c>
      <c r="G144">
        <v>40000</v>
      </c>
      <c r="H144">
        <f t="shared" si="2"/>
        <v>4024158</v>
      </c>
    </row>
    <row r="145" spans="1:8" x14ac:dyDescent="0.3">
      <c r="A145" s="215">
        <v>44984</v>
      </c>
      <c r="B145" s="11" t="s">
        <v>2841</v>
      </c>
      <c r="C145" s="6" t="s">
        <v>3751</v>
      </c>
      <c r="D145" t="s">
        <v>4023</v>
      </c>
      <c r="E145" t="s">
        <v>862</v>
      </c>
      <c r="G145">
        <v>30000</v>
      </c>
      <c r="H145">
        <f t="shared" si="2"/>
        <v>3994158</v>
      </c>
    </row>
    <row r="146" spans="1:8" x14ac:dyDescent="0.3">
      <c r="A146" s="215">
        <v>44984</v>
      </c>
      <c r="B146" s="11" t="s">
        <v>2842</v>
      </c>
      <c r="C146" s="6" t="s">
        <v>386</v>
      </c>
      <c r="D146" t="s">
        <v>4024</v>
      </c>
      <c r="E146" t="s">
        <v>4009</v>
      </c>
      <c r="G146">
        <v>10000</v>
      </c>
      <c r="H146">
        <f t="shared" si="2"/>
        <v>3984158</v>
      </c>
    </row>
    <row r="147" spans="1:8" x14ac:dyDescent="0.3">
      <c r="A147" s="215">
        <v>44984</v>
      </c>
      <c r="B147" s="11" t="s">
        <v>2843</v>
      </c>
      <c r="C147" s="6" t="s">
        <v>386</v>
      </c>
      <c r="D147" t="s">
        <v>4025</v>
      </c>
      <c r="E147" t="s">
        <v>4026</v>
      </c>
      <c r="G147">
        <v>20000</v>
      </c>
      <c r="H147">
        <f t="shared" si="2"/>
        <v>3964158</v>
      </c>
    </row>
    <row r="148" spans="1:8" x14ac:dyDescent="0.3">
      <c r="A148" s="215">
        <v>44984</v>
      </c>
      <c r="B148" s="11" t="s">
        <v>2844</v>
      </c>
      <c r="C148" s="6" t="s">
        <v>402</v>
      </c>
      <c r="D148" t="s">
        <v>4027</v>
      </c>
      <c r="E148" t="s">
        <v>4009</v>
      </c>
      <c r="G148">
        <v>2000</v>
      </c>
      <c r="H148">
        <f t="shared" si="2"/>
        <v>3962158</v>
      </c>
    </row>
    <row r="149" spans="1:8" x14ac:dyDescent="0.3">
      <c r="A149" s="215">
        <v>44984</v>
      </c>
      <c r="B149" s="11" t="s">
        <v>2845</v>
      </c>
      <c r="C149" s="6" t="s">
        <v>26</v>
      </c>
      <c r="D149" t="s">
        <v>4028</v>
      </c>
      <c r="E149" t="s">
        <v>4003</v>
      </c>
      <c r="G149">
        <v>115745</v>
      </c>
      <c r="H149">
        <f t="shared" si="2"/>
        <v>3846413</v>
      </c>
    </row>
    <row r="150" spans="1:8" x14ac:dyDescent="0.3">
      <c r="A150" s="215">
        <v>44984</v>
      </c>
      <c r="B150" s="11" t="s">
        <v>2846</v>
      </c>
      <c r="C150" s="6" t="s">
        <v>26</v>
      </c>
      <c r="D150" t="s">
        <v>4029</v>
      </c>
      <c r="E150" t="s">
        <v>3957</v>
      </c>
      <c r="G150">
        <v>30000</v>
      </c>
      <c r="H150">
        <f t="shared" si="2"/>
        <v>3816413</v>
      </c>
    </row>
    <row r="151" spans="1:8" x14ac:dyDescent="0.3">
      <c r="A151" s="215">
        <v>44984</v>
      </c>
      <c r="B151" s="11" t="s">
        <v>2847</v>
      </c>
      <c r="C151" s="6" t="s">
        <v>29</v>
      </c>
      <c r="D151" t="s">
        <v>4030</v>
      </c>
      <c r="E151" t="s">
        <v>3989</v>
      </c>
      <c r="G151">
        <v>60000</v>
      </c>
      <c r="H151">
        <f t="shared" si="2"/>
        <v>3756413</v>
      </c>
    </row>
    <row r="152" spans="1:8" x14ac:dyDescent="0.3">
      <c r="A152" s="215">
        <v>44984</v>
      </c>
      <c r="B152" s="11" t="s">
        <v>2848</v>
      </c>
      <c r="C152" s="6" t="s">
        <v>56</v>
      </c>
      <c r="D152" t="s">
        <v>4031</v>
      </c>
      <c r="E152" t="s">
        <v>4018</v>
      </c>
      <c r="G152">
        <v>35000</v>
      </c>
      <c r="H152">
        <f t="shared" si="2"/>
        <v>3721413</v>
      </c>
    </row>
    <row r="153" spans="1:8" x14ac:dyDescent="0.3">
      <c r="A153" s="215">
        <v>44985</v>
      </c>
      <c r="B153" s="11" t="s">
        <v>2849</v>
      </c>
      <c r="C153" s="6" t="s">
        <v>386</v>
      </c>
      <c r="D153" t="s">
        <v>4032</v>
      </c>
      <c r="E153" t="s">
        <v>4009</v>
      </c>
      <c r="G153">
        <v>5000</v>
      </c>
      <c r="H153">
        <f t="shared" si="2"/>
        <v>3716413</v>
      </c>
    </row>
    <row r="154" spans="1:8" x14ac:dyDescent="0.3">
      <c r="A154" s="215">
        <v>44986</v>
      </c>
      <c r="B154" s="11" t="s">
        <v>2850</v>
      </c>
      <c r="C154" s="6" t="s">
        <v>56</v>
      </c>
      <c r="D154" t="s">
        <v>4037</v>
      </c>
      <c r="E154" t="s">
        <v>3992</v>
      </c>
      <c r="G154">
        <v>375000</v>
      </c>
      <c r="H154">
        <f t="shared" si="2"/>
        <v>3341413</v>
      </c>
    </row>
    <row r="155" spans="1:8" x14ac:dyDescent="0.3">
      <c r="A155" s="215">
        <v>44986</v>
      </c>
      <c r="B155" s="11" t="s">
        <v>2851</v>
      </c>
      <c r="C155" s="6" t="s">
        <v>1258</v>
      </c>
      <c r="D155" t="s">
        <v>4038</v>
      </c>
      <c r="E155" t="s">
        <v>4039</v>
      </c>
      <c r="G155">
        <v>400000</v>
      </c>
      <c r="H155">
        <f t="shared" si="2"/>
        <v>2941413</v>
      </c>
    </row>
    <row r="156" spans="1:8" x14ac:dyDescent="0.3">
      <c r="A156" s="215">
        <v>44986</v>
      </c>
      <c r="B156" s="11" t="s">
        <v>2852</v>
      </c>
      <c r="C156" s="6" t="s">
        <v>3473</v>
      </c>
      <c r="D156" t="s">
        <v>4040</v>
      </c>
      <c r="E156" t="s">
        <v>4009</v>
      </c>
      <c r="G156">
        <v>5000</v>
      </c>
      <c r="H156">
        <f t="shared" si="2"/>
        <v>2936413</v>
      </c>
    </row>
    <row r="157" spans="1:8" x14ac:dyDescent="0.3">
      <c r="A157" s="215">
        <v>44986</v>
      </c>
      <c r="B157" s="11" t="s">
        <v>2853</v>
      </c>
      <c r="C157" s="6" t="s">
        <v>26</v>
      </c>
      <c r="D157" t="s">
        <v>4041</v>
      </c>
      <c r="E157" t="s">
        <v>4042</v>
      </c>
      <c r="G157">
        <v>40000</v>
      </c>
      <c r="H157">
        <f t="shared" si="2"/>
        <v>2896413</v>
      </c>
    </row>
    <row r="158" spans="1:8" x14ac:dyDescent="0.3">
      <c r="A158" s="215">
        <v>44986</v>
      </c>
      <c r="B158" s="11" t="s">
        <v>2854</v>
      </c>
      <c r="C158" s="6" t="s">
        <v>26</v>
      </c>
      <c r="D158" t="s">
        <v>4043</v>
      </c>
      <c r="E158" t="s">
        <v>4042</v>
      </c>
      <c r="G158">
        <v>8000</v>
      </c>
      <c r="H158">
        <f t="shared" si="2"/>
        <v>2888413</v>
      </c>
    </row>
    <row r="159" spans="1:8" x14ac:dyDescent="0.3">
      <c r="A159" s="215">
        <v>44988</v>
      </c>
      <c r="B159" s="11" t="s">
        <v>2855</v>
      </c>
      <c r="C159" s="6" t="s">
        <v>26</v>
      </c>
      <c r="D159" t="s">
        <v>4044</v>
      </c>
      <c r="E159" t="s">
        <v>4042</v>
      </c>
      <c r="G159">
        <v>28000</v>
      </c>
      <c r="H159">
        <f t="shared" si="2"/>
        <v>2860413</v>
      </c>
    </row>
    <row r="160" spans="1:8" x14ac:dyDescent="0.3">
      <c r="A160" s="215">
        <v>44988</v>
      </c>
      <c r="B160" s="11" t="s">
        <v>2856</v>
      </c>
      <c r="C160" s="6" t="s">
        <v>26</v>
      </c>
      <c r="D160" t="s">
        <v>4050</v>
      </c>
      <c r="E160" t="s">
        <v>4055</v>
      </c>
      <c r="G160">
        <v>61000</v>
      </c>
      <c r="H160">
        <f t="shared" si="2"/>
        <v>2799413</v>
      </c>
    </row>
    <row r="161" spans="1:8" x14ac:dyDescent="0.3">
      <c r="A161" s="215">
        <v>44988</v>
      </c>
      <c r="B161" s="11" t="s">
        <v>2857</v>
      </c>
      <c r="C161" s="6" t="s">
        <v>26</v>
      </c>
      <c r="D161" t="s">
        <v>4045</v>
      </c>
      <c r="E161" t="s">
        <v>3957</v>
      </c>
      <c r="G161">
        <v>23000</v>
      </c>
      <c r="H161">
        <f t="shared" si="2"/>
        <v>2776413</v>
      </c>
    </row>
    <row r="162" spans="1:8" x14ac:dyDescent="0.3">
      <c r="A162" s="215">
        <v>44988</v>
      </c>
      <c r="B162" s="11" t="s">
        <v>2858</v>
      </c>
      <c r="C162" s="6" t="s">
        <v>4046</v>
      </c>
      <c r="D162" t="s">
        <v>4102</v>
      </c>
      <c r="E162" t="s">
        <v>4018</v>
      </c>
      <c r="G162">
        <v>61484</v>
      </c>
      <c r="H162">
        <f t="shared" si="2"/>
        <v>2714929</v>
      </c>
    </row>
    <row r="163" spans="1:8" x14ac:dyDescent="0.3">
      <c r="A163" s="215">
        <v>44988</v>
      </c>
      <c r="B163" s="11" t="s">
        <v>2859</v>
      </c>
      <c r="C163" s="6" t="s">
        <v>3366</v>
      </c>
      <c r="D163" t="s">
        <v>4047</v>
      </c>
      <c r="E163" t="s">
        <v>4048</v>
      </c>
      <c r="G163">
        <v>305000</v>
      </c>
      <c r="H163">
        <f t="shared" si="2"/>
        <v>2409929</v>
      </c>
    </row>
    <row r="164" spans="1:8" x14ac:dyDescent="0.3">
      <c r="A164" s="215">
        <v>44991</v>
      </c>
      <c r="B164" s="11" t="s">
        <v>2860</v>
      </c>
      <c r="C164" s="6" t="s">
        <v>3745</v>
      </c>
      <c r="D164" t="s">
        <v>4049</v>
      </c>
      <c r="E164" t="s">
        <v>3959</v>
      </c>
      <c r="G164">
        <v>34600</v>
      </c>
      <c r="H164">
        <f t="shared" si="2"/>
        <v>2375329</v>
      </c>
    </row>
    <row r="165" spans="1:8" x14ac:dyDescent="0.3">
      <c r="A165" s="215">
        <v>44991</v>
      </c>
      <c r="B165" s="11" t="s">
        <v>2861</v>
      </c>
      <c r="C165" s="6" t="s">
        <v>56</v>
      </c>
      <c r="D165" t="s">
        <v>3988</v>
      </c>
      <c r="E165" t="s">
        <v>3989</v>
      </c>
      <c r="G165">
        <v>37200</v>
      </c>
      <c r="H165">
        <f t="shared" si="2"/>
        <v>2338129</v>
      </c>
    </row>
    <row r="166" spans="1:8" x14ac:dyDescent="0.3">
      <c r="A166" s="215">
        <v>44992</v>
      </c>
      <c r="B166" s="11" t="s">
        <v>2862</v>
      </c>
      <c r="C166" s="6" t="s">
        <v>56</v>
      </c>
      <c r="D166" t="s">
        <v>4051</v>
      </c>
      <c r="E166" t="s">
        <v>3959</v>
      </c>
      <c r="G166">
        <v>70000</v>
      </c>
      <c r="H166">
        <f t="shared" si="2"/>
        <v>2268129</v>
      </c>
    </row>
    <row r="167" spans="1:8" x14ac:dyDescent="0.3">
      <c r="A167" s="215">
        <v>44992</v>
      </c>
      <c r="B167" s="11"/>
      <c r="C167" t="s">
        <v>2154</v>
      </c>
      <c r="D167" t="s">
        <v>4052</v>
      </c>
      <c r="E167" t="s">
        <v>3596</v>
      </c>
      <c r="F167">
        <v>54000</v>
      </c>
      <c r="H167">
        <f t="shared" si="2"/>
        <v>2322129</v>
      </c>
    </row>
    <row r="168" spans="1:8" x14ac:dyDescent="0.3">
      <c r="A168" s="215">
        <v>44992</v>
      </c>
      <c r="B168" s="11" t="s">
        <v>2863</v>
      </c>
      <c r="C168" s="6" t="s">
        <v>386</v>
      </c>
      <c r="D168" t="s">
        <v>4053</v>
      </c>
      <c r="E168" t="s">
        <v>4018</v>
      </c>
      <c r="G168">
        <v>5000</v>
      </c>
      <c r="H168">
        <f t="shared" si="2"/>
        <v>2317129</v>
      </c>
    </row>
    <row r="169" spans="1:8" x14ac:dyDescent="0.3">
      <c r="A169" s="215">
        <v>44992</v>
      </c>
      <c r="B169" s="11" t="s">
        <v>2864</v>
      </c>
      <c r="C169" s="6" t="s">
        <v>56</v>
      </c>
      <c r="D169" t="s">
        <v>4054</v>
      </c>
      <c r="G169">
        <v>60000</v>
      </c>
      <c r="H169">
        <f t="shared" si="2"/>
        <v>2257129</v>
      </c>
    </row>
    <row r="170" spans="1:8" x14ac:dyDescent="0.3">
      <c r="A170" s="215">
        <v>44992</v>
      </c>
      <c r="B170" s="11" t="s">
        <v>2865</v>
      </c>
      <c r="C170" s="6" t="s">
        <v>26</v>
      </c>
      <c r="D170" t="s">
        <v>4056</v>
      </c>
      <c r="E170" t="s">
        <v>891</v>
      </c>
      <c r="G170">
        <v>15000</v>
      </c>
      <c r="H170">
        <f t="shared" si="2"/>
        <v>2242129</v>
      </c>
    </row>
    <row r="171" spans="1:8" x14ac:dyDescent="0.3">
      <c r="A171" s="215">
        <v>44994</v>
      </c>
      <c r="B171" s="11" t="s">
        <v>2866</v>
      </c>
      <c r="C171" s="6" t="s">
        <v>26</v>
      </c>
      <c r="D171" t="s">
        <v>4057</v>
      </c>
      <c r="E171" t="s">
        <v>4058</v>
      </c>
      <c r="G171">
        <v>126000</v>
      </c>
      <c r="H171">
        <f t="shared" si="2"/>
        <v>2116129</v>
      </c>
    </row>
    <row r="172" spans="1:8" x14ac:dyDescent="0.3">
      <c r="A172" s="215">
        <v>44995</v>
      </c>
      <c r="B172" s="11" t="s">
        <v>2867</v>
      </c>
      <c r="C172" s="6" t="s">
        <v>26</v>
      </c>
      <c r="D172" t="s">
        <v>4059</v>
      </c>
      <c r="E172" t="s">
        <v>3957</v>
      </c>
      <c r="G172">
        <v>1770</v>
      </c>
      <c r="H172">
        <f t="shared" si="2"/>
        <v>2114359</v>
      </c>
    </row>
    <row r="173" spans="1:8" x14ac:dyDescent="0.3">
      <c r="A173" s="215">
        <v>44995</v>
      </c>
      <c r="B173" s="11" t="s">
        <v>2868</v>
      </c>
      <c r="C173" s="6" t="s">
        <v>26</v>
      </c>
      <c r="D173" t="s">
        <v>4060</v>
      </c>
      <c r="E173" t="s">
        <v>4070</v>
      </c>
      <c r="G173">
        <v>3500</v>
      </c>
      <c r="H173">
        <f t="shared" si="2"/>
        <v>2110859</v>
      </c>
    </row>
    <row r="174" spans="1:8" x14ac:dyDescent="0.3">
      <c r="A174" s="215">
        <v>44995</v>
      </c>
      <c r="B174" s="11" t="s">
        <v>2869</v>
      </c>
      <c r="C174" s="6" t="s">
        <v>1378</v>
      </c>
      <c r="D174" t="s">
        <v>4061</v>
      </c>
      <c r="E174" t="s">
        <v>3966</v>
      </c>
      <c r="G174">
        <v>1143</v>
      </c>
      <c r="H174">
        <f t="shared" si="2"/>
        <v>2109716</v>
      </c>
    </row>
    <row r="175" spans="1:8" x14ac:dyDescent="0.3">
      <c r="A175" s="215">
        <v>44998</v>
      </c>
      <c r="B175" s="11" t="s">
        <v>2870</v>
      </c>
      <c r="C175" s="6" t="s">
        <v>402</v>
      </c>
      <c r="D175" t="s">
        <v>4062</v>
      </c>
      <c r="E175" t="s">
        <v>4064</v>
      </c>
      <c r="G175">
        <v>10000</v>
      </c>
      <c r="H175">
        <f t="shared" si="2"/>
        <v>2099716</v>
      </c>
    </row>
    <row r="176" spans="1:8" x14ac:dyDescent="0.3">
      <c r="A176" s="215">
        <v>44998</v>
      </c>
      <c r="B176" s="11" t="s">
        <v>2871</v>
      </c>
      <c r="C176" s="6" t="s">
        <v>402</v>
      </c>
      <c r="D176" t="s">
        <v>4063</v>
      </c>
      <c r="E176" t="s">
        <v>4064</v>
      </c>
      <c r="G176">
        <v>10000</v>
      </c>
      <c r="H176">
        <f t="shared" si="2"/>
        <v>2089716</v>
      </c>
    </row>
    <row r="177" spans="1:8" x14ac:dyDescent="0.3">
      <c r="A177" s="215">
        <v>44998</v>
      </c>
      <c r="B177" s="11" t="s">
        <v>2872</v>
      </c>
      <c r="C177" s="6" t="s">
        <v>3751</v>
      </c>
      <c r="D177" t="s">
        <v>4065</v>
      </c>
      <c r="E177" t="s">
        <v>4058</v>
      </c>
      <c r="G177">
        <v>24000</v>
      </c>
      <c r="H177">
        <f t="shared" si="2"/>
        <v>2065716</v>
      </c>
    </row>
    <row r="178" spans="1:8" x14ac:dyDescent="0.3">
      <c r="A178" s="215">
        <v>44998</v>
      </c>
      <c r="B178" s="11" t="s">
        <v>2873</v>
      </c>
      <c r="C178" s="6" t="s">
        <v>386</v>
      </c>
      <c r="D178" t="s">
        <v>4066</v>
      </c>
      <c r="E178" t="s">
        <v>4018</v>
      </c>
      <c r="G178">
        <v>3000</v>
      </c>
      <c r="H178">
        <f t="shared" si="2"/>
        <v>2062716</v>
      </c>
    </row>
    <row r="179" spans="1:8" x14ac:dyDescent="0.3">
      <c r="A179" s="215">
        <v>44998</v>
      </c>
      <c r="B179" s="11" t="s">
        <v>2874</v>
      </c>
      <c r="C179" s="6" t="s">
        <v>26</v>
      </c>
      <c r="D179" t="s">
        <v>4067</v>
      </c>
      <c r="E179" t="s">
        <v>4003</v>
      </c>
      <c r="G179">
        <v>150000</v>
      </c>
      <c r="H179">
        <f t="shared" si="2"/>
        <v>1912716</v>
      </c>
    </row>
    <row r="180" spans="1:8" x14ac:dyDescent="0.3">
      <c r="A180" s="215">
        <v>44999</v>
      </c>
      <c r="B180" s="11" t="s">
        <v>2875</v>
      </c>
      <c r="C180" s="6" t="s">
        <v>3855</v>
      </c>
      <c r="D180" t="s">
        <v>4068</v>
      </c>
      <c r="E180" t="s">
        <v>4070</v>
      </c>
      <c r="G180">
        <v>100000</v>
      </c>
      <c r="H180">
        <f t="shared" si="2"/>
        <v>1812716</v>
      </c>
    </row>
    <row r="181" spans="1:8" x14ac:dyDescent="0.3">
      <c r="A181" s="215">
        <v>44999</v>
      </c>
      <c r="B181" s="11" t="s">
        <v>2876</v>
      </c>
      <c r="C181" s="6" t="s">
        <v>56</v>
      </c>
      <c r="D181" t="s">
        <v>4069</v>
      </c>
      <c r="E181" t="s">
        <v>4018</v>
      </c>
      <c r="G181">
        <v>10000</v>
      </c>
      <c r="H181">
        <f t="shared" si="2"/>
        <v>1802716</v>
      </c>
    </row>
    <row r="182" spans="1:8" x14ac:dyDescent="0.3">
      <c r="A182" s="215">
        <v>44999</v>
      </c>
      <c r="B182" s="11" t="s">
        <v>2877</v>
      </c>
      <c r="C182" s="6" t="s">
        <v>26</v>
      </c>
      <c r="D182" t="s">
        <v>4071</v>
      </c>
      <c r="E182" t="s">
        <v>3981</v>
      </c>
      <c r="G182">
        <v>75000</v>
      </c>
      <c r="H182">
        <f t="shared" si="2"/>
        <v>1727716</v>
      </c>
    </row>
    <row r="183" spans="1:8" x14ac:dyDescent="0.3">
      <c r="A183" s="215">
        <v>45001</v>
      </c>
      <c r="B183" s="11" t="s">
        <v>2878</v>
      </c>
      <c r="C183" s="6" t="s">
        <v>56</v>
      </c>
      <c r="D183" t="s">
        <v>4072</v>
      </c>
      <c r="E183" t="s">
        <v>483</v>
      </c>
      <c r="G183">
        <v>46500</v>
      </c>
      <c r="H183">
        <f t="shared" si="2"/>
        <v>1681216</v>
      </c>
    </row>
    <row r="184" spans="1:8" x14ac:dyDescent="0.3">
      <c r="A184" s="215">
        <v>45001</v>
      </c>
      <c r="B184" s="11" t="s">
        <v>2879</v>
      </c>
      <c r="C184" s="6" t="s">
        <v>56</v>
      </c>
      <c r="D184" t="s">
        <v>4073</v>
      </c>
      <c r="E184" t="s">
        <v>3959</v>
      </c>
      <c r="G184">
        <v>234500</v>
      </c>
      <c r="H184">
        <f t="shared" si="2"/>
        <v>1446716</v>
      </c>
    </row>
    <row r="185" spans="1:8" x14ac:dyDescent="0.3">
      <c r="A185" s="215">
        <v>45001</v>
      </c>
      <c r="B185" s="11" t="s">
        <v>2880</v>
      </c>
      <c r="C185" s="6" t="s">
        <v>3830</v>
      </c>
      <c r="D185" t="s">
        <v>4049</v>
      </c>
      <c r="E185" t="s">
        <v>3959</v>
      </c>
      <c r="G185">
        <v>34100</v>
      </c>
      <c r="H185">
        <f t="shared" si="2"/>
        <v>1412616</v>
      </c>
    </row>
    <row r="186" spans="1:8" x14ac:dyDescent="0.3">
      <c r="A186" s="215">
        <v>45001</v>
      </c>
      <c r="B186" s="11" t="s">
        <v>2881</v>
      </c>
      <c r="C186" s="6" t="s">
        <v>386</v>
      </c>
      <c r="D186" t="s">
        <v>4074</v>
      </c>
      <c r="E186" t="s">
        <v>3954</v>
      </c>
      <c r="G186">
        <v>32000</v>
      </c>
      <c r="H186">
        <f t="shared" si="2"/>
        <v>1380616</v>
      </c>
    </row>
    <row r="187" spans="1:8" x14ac:dyDescent="0.3">
      <c r="A187" s="215">
        <v>45001</v>
      </c>
      <c r="B187" s="11" t="s">
        <v>2882</v>
      </c>
      <c r="C187" s="6" t="s">
        <v>56</v>
      </c>
      <c r="D187" t="s">
        <v>4075</v>
      </c>
      <c r="E187" t="s">
        <v>3989</v>
      </c>
      <c r="G187">
        <v>6000</v>
      </c>
      <c r="H187">
        <f t="shared" si="2"/>
        <v>1374616</v>
      </c>
    </row>
    <row r="188" spans="1:8" x14ac:dyDescent="0.3">
      <c r="A188" s="215">
        <v>45002</v>
      </c>
      <c r="B188" s="11" t="s">
        <v>2883</v>
      </c>
      <c r="C188" s="6" t="s">
        <v>56</v>
      </c>
      <c r="D188" t="s">
        <v>4076</v>
      </c>
      <c r="E188" t="s">
        <v>4018</v>
      </c>
      <c r="G188">
        <v>5000</v>
      </c>
      <c r="H188">
        <f t="shared" si="2"/>
        <v>1369616</v>
      </c>
    </row>
    <row r="189" spans="1:8" x14ac:dyDescent="0.3">
      <c r="A189" s="215">
        <v>45002</v>
      </c>
      <c r="B189" s="11" t="s">
        <v>2884</v>
      </c>
      <c r="C189" s="6" t="s">
        <v>26</v>
      </c>
      <c r="D189" t="s">
        <v>4077</v>
      </c>
      <c r="E189" t="s">
        <v>3954</v>
      </c>
      <c r="G189">
        <v>8000</v>
      </c>
      <c r="H189">
        <f t="shared" si="2"/>
        <v>1361616</v>
      </c>
    </row>
    <row r="190" spans="1:8" x14ac:dyDescent="0.3">
      <c r="A190" s="215">
        <v>45002</v>
      </c>
      <c r="B190" s="11" t="s">
        <v>2885</v>
      </c>
      <c r="C190" s="6" t="s">
        <v>1378</v>
      </c>
      <c r="D190" t="s">
        <v>4078</v>
      </c>
      <c r="E190" t="s">
        <v>3987</v>
      </c>
      <c r="G190">
        <v>25000</v>
      </c>
      <c r="H190">
        <f t="shared" si="2"/>
        <v>1336616</v>
      </c>
    </row>
    <row r="191" spans="1:8" x14ac:dyDescent="0.3">
      <c r="A191" s="215">
        <v>45002</v>
      </c>
      <c r="B191" s="11" t="s">
        <v>2886</v>
      </c>
      <c r="C191" s="6" t="s">
        <v>29</v>
      </c>
      <c r="D191" t="s">
        <v>4004</v>
      </c>
      <c r="E191" t="s">
        <v>4005</v>
      </c>
      <c r="G191">
        <v>50000</v>
      </c>
      <c r="H191">
        <f t="shared" si="2"/>
        <v>1286616</v>
      </c>
    </row>
    <row r="192" spans="1:8" x14ac:dyDescent="0.3">
      <c r="A192" s="215">
        <v>45002</v>
      </c>
      <c r="B192" s="11" t="s">
        <v>2887</v>
      </c>
      <c r="C192" s="6" t="s">
        <v>56</v>
      </c>
      <c r="D192" t="s">
        <v>4079</v>
      </c>
      <c r="E192" t="s">
        <v>483</v>
      </c>
      <c r="G192">
        <v>59000</v>
      </c>
      <c r="H192">
        <f t="shared" si="2"/>
        <v>1227616</v>
      </c>
    </row>
    <row r="193" spans="1:8" x14ac:dyDescent="0.3">
      <c r="A193" s="215">
        <v>45002</v>
      </c>
      <c r="B193" s="11" t="s">
        <v>2888</v>
      </c>
      <c r="C193" s="6" t="s">
        <v>4080</v>
      </c>
      <c r="D193" t="s">
        <v>4085</v>
      </c>
      <c r="E193" t="s">
        <v>4081</v>
      </c>
      <c r="G193">
        <v>80000</v>
      </c>
      <c r="H193">
        <f t="shared" si="2"/>
        <v>1147616</v>
      </c>
    </row>
    <row r="194" spans="1:8" x14ac:dyDescent="0.3">
      <c r="A194" s="215">
        <v>45005</v>
      </c>
      <c r="B194" s="11" t="s">
        <v>2889</v>
      </c>
      <c r="C194" s="6" t="s">
        <v>56</v>
      </c>
      <c r="D194" t="s">
        <v>4082</v>
      </c>
      <c r="E194" t="s">
        <v>3989</v>
      </c>
      <c r="G194">
        <v>15000</v>
      </c>
      <c r="H194">
        <f t="shared" si="2"/>
        <v>1132616</v>
      </c>
    </row>
    <row r="195" spans="1:8" x14ac:dyDescent="0.3">
      <c r="A195" s="215">
        <v>45006</v>
      </c>
      <c r="B195" s="11" t="s">
        <v>2890</v>
      </c>
      <c r="C195" s="6" t="s">
        <v>56</v>
      </c>
      <c r="D195" t="s">
        <v>4083</v>
      </c>
      <c r="E195" t="s">
        <v>4018</v>
      </c>
      <c r="G195">
        <v>5000</v>
      </c>
      <c r="H195">
        <f t="shared" si="2"/>
        <v>1127616</v>
      </c>
    </row>
    <row r="196" spans="1:8" x14ac:dyDescent="0.3">
      <c r="A196" s="215">
        <v>45006</v>
      </c>
      <c r="B196" s="11" t="s">
        <v>2891</v>
      </c>
      <c r="C196" s="6" t="s">
        <v>56</v>
      </c>
      <c r="D196" t="s">
        <v>4084</v>
      </c>
      <c r="E196" t="s">
        <v>4081</v>
      </c>
      <c r="G196">
        <v>7500</v>
      </c>
      <c r="H196">
        <f t="shared" si="2"/>
        <v>1120116</v>
      </c>
    </row>
    <row r="197" spans="1:8" x14ac:dyDescent="0.3">
      <c r="A197" s="215">
        <v>45006</v>
      </c>
      <c r="B197" s="11" t="s">
        <v>2892</v>
      </c>
      <c r="C197" s="6" t="s">
        <v>26</v>
      </c>
      <c r="D197" t="s">
        <v>4086</v>
      </c>
      <c r="E197" t="s">
        <v>3957</v>
      </c>
      <c r="G197">
        <v>122500</v>
      </c>
      <c r="H197">
        <f t="shared" si="2"/>
        <v>997616</v>
      </c>
    </row>
    <row r="198" spans="1:8" x14ac:dyDescent="0.3">
      <c r="A198" s="215">
        <v>45006</v>
      </c>
      <c r="B198" s="11" t="s">
        <v>2893</v>
      </c>
      <c r="C198" s="6" t="s">
        <v>56</v>
      </c>
      <c r="D198" t="s">
        <v>4090</v>
      </c>
      <c r="E198" t="s">
        <v>4081</v>
      </c>
      <c r="G198">
        <v>16000</v>
      </c>
      <c r="H198">
        <f t="shared" si="2"/>
        <v>981616</v>
      </c>
    </row>
    <row r="199" spans="1:8" x14ac:dyDescent="0.3">
      <c r="A199" s="215">
        <v>45006</v>
      </c>
      <c r="B199" s="11" t="s">
        <v>2894</v>
      </c>
      <c r="C199" s="6" t="s">
        <v>386</v>
      </c>
      <c r="D199" t="s">
        <v>4087</v>
      </c>
      <c r="E199" t="s">
        <v>4088</v>
      </c>
      <c r="G199">
        <v>40000</v>
      </c>
      <c r="H199">
        <f t="shared" si="2"/>
        <v>941616</v>
      </c>
    </row>
    <row r="200" spans="1:8" x14ac:dyDescent="0.3">
      <c r="A200" s="215">
        <v>45007</v>
      </c>
      <c r="B200" s="11" t="s">
        <v>2895</v>
      </c>
      <c r="C200" s="6" t="s">
        <v>26</v>
      </c>
      <c r="D200" t="s">
        <v>4089</v>
      </c>
      <c r="E200" t="s">
        <v>4017</v>
      </c>
      <c r="G200">
        <v>92508</v>
      </c>
      <c r="H200">
        <f>H199-G200+F200</f>
        <v>849108</v>
      </c>
    </row>
    <row r="201" spans="1:8" x14ac:dyDescent="0.3">
      <c r="A201" s="215">
        <v>45007</v>
      </c>
      <c r="B201" s="11" t="s">
        <v>2896</v>
      </c>
      <c r="C201" s="6" t="s">
        <v>3855</v>
      </c>
      <c r="D201" t="s">
        <v>4091</v>
      </c>
      <c r="E201" t="s">
        <v>4081</v>
      </c>
      <c r="G201">
        <v>35000</v>
      </c>
      <c r="H201">
        <f t="shared" si="2"/>
        <v>814108</v>
      </c>
    </row>
    <row r="202" spans="1:8" x14ac:dyDescent="0.3">
      <c r="A202" s="215">
        <v>45009</v>
      </c>
      <c r="B202" s="11" t="s">
        <v>2897</v>
      </c>
      <c r="C202" s="6" t="s">
        <v>56</v>
      </c>
      <c r="D202" s="6" t="s">
        <v>4092</v>
      </c>
      <c r="E202" t="s">
        <v>3959</v>
      </c>
      <c r="G202">
        <v>11000</v>
      </c>
      <c r="H202">
        <f t="shared" ref="H202:H265" si="3">H201-G202+F202</f>
        <v>803108</v>
      </c>
    </row>
    <row r="203" spans="1:8" x14ac:dyDescent="0.3">
      <c r="A203" s="215">
        <v>45009</v>
      </c>
      <c r="B203" s="11"/>
      <c r="C203" s="6" t="s">
        <v>3400</v>
      </c>
      <c r="D203" s="6" t="s">
        <v>4093</v>
      </c>
      <c r="F203">
        <v>3500000</v>
      </c>
      <c r="H203">
        <f t="shared" si="3"/>
        <v>4303108</v>
      </c>
    </row>
    <row r="204" spans="1:8" x14ac:dyDescent="0.3">
      <c r="A204" s="215">
        <v>45012</v>
      </c>
      <c r="B204" s="11" t="s">
        <v>2898</v>
      </c>
      <c r="C204" s="6" t="s">
        <v>26</v>
      </c>
      <c r="D204" t="s">
        <v>4094</v>
      </c>
      <c r="E204" t="s">
        <v>4095</v>
      </c>
      <c r="G204">
        <v>12000</v>
      </c>
      <c r="H204">
        <f t="shared" si="3"/>
        <v>4291108</v>
      </c>
    </row>
    <row r="205" spans="1:8" x14ac:dyDescent="0.3">
      <c r="A205" s="215">
        <v>45012</v>
      </c>
      <c r="B205" s="11" t="s">
        <v>2899</v>
      </c>
      <c r="C205" s="6" t="s">
        <v>26</v>
      </c>
      <c r="D205" t="s">
        <v>4096</v>
      </c>
      <c r="E205" t="s">
        <v>4097</v>
      </c>
      <c r="G205">
        <v>36000</v>
      </c>
      <c r="H205">
        <f t="shared" si="3"/>
        <v>4255108</v>
      </c>
    </row>
    <row r="206" spans="1:8" x14ac:dyDescent="0.3">
      <c r="A206" s="215">
        <v>45012</v>
      </c>
      <c r="B206" s="11" t="s">
        <v>2900</v>
      </c>
      <c r="C206" s="6" t="s">
        <v>26</v>
      </c>
      <c r="D206" t="s">
        <v>4098</v>
      </c>
      <c r="E206" t="s">
        <v>4007</v>
      </c>
      <c r="G206">
        <v>3000</v>
      </c>
      <c r="H206">
        <f t="shared" si="3"/>
        <v>4252108</v>
      </c>
    </row>
    <row r="207" spans="1:8" x14ac:dyDescent="0.3">
      <c r="A207" s="215">
        <v>45012</v>
      </c>
      <c r="B207" s="11" t="s">
        <v>2901</v>
      </c>
      <c r="C207" s="6" t="s">
        <v>3751</v>
      </c>
      <c r="D207" t="s">
        <v>4099</v>
      </c>
      <c r="E207" t="s">
        <v>3959</v>
      </c>
      <c r="G207">
        <v>10000</v>
      </c>
      <c r="H207">
        <f t="shared" si="3"/>
        <v>4242108</v>
      </c>
    </row>
    <row r="208" spans="1:8" x14ac:dyDescent="0.3">
      <c r="A208" s="215">
        <v>45012</v>
      </c>
      <c r="B208" s="11" t="s">
        <v>2902</v>
      </c>
      <c r="C208" s="6" t="s">
        <v>3473</v>
      </c>
      <c r="D208" t="s">
        <v>4100</v>
      </c>
      <c r="E208" t="s">
        <v>3954</v>
      </c>
      <c r="G208">
        <v>36000</v>
      </c>
      <c r="H208">
        <f t="shared" si="3"/>
        <v>4206108</v>
      </c>
    </row>
    <row r="209" spans="1:8" x14ac:dyDescent="0.3">
      <c r="A209" s="215">
        <v>45012</v>
      </c>
      <c r="B209" s="11" t="s">
        <v>2903</v>
      </c>
      <c r="C209" s="6" t="s">
        <v>56</v>
      </c>
      <c r="D209" t="s">
        <v>4101</v>
      </c>
      <c r="E209" t="s">
        <v>4018</v>
      </c>
      <c r="G209">
        <v>64790</v>
      </c>
      <c r="H209">
        <f t="shared" si="3"/>
        <v>4141318</v>
      </c>
    </row>
    <row r="210" spans="1:8" x14ac:dyDescent="0.3">
      <c r="A210" s="215">
        <v>45013</v>
      </c>
      <c r="B210" s="11" t="s">
        <v>2904</v>
      </c>
      <c r="C210" s="6" t="s">
        <v>386</v>
      </c>
      <c r="D210" t="s">
        <v>4103</v>
      </c>
      <c r="E210" t="s">
        <v>4009</v>
      </c>
      <c r="G210">
        <v>2000</v>
      </c>
      <c r="H210">
        <f t="shared" si="3"/>
        <v>4139318</v>
      </c>
    </row>
    <row r="211" spans="1:8" x14ac:dyDescent="0.3">
      <c r="A211" s="215">
        <v>45013</v>
      </c>
      <c r="B211" s="11" t="s">
        <v>2905</v>
      </c>
      <c r="C211" s="6" t="s">
        <v>3751</v>
      </c>
      <c r="D211" t="s">
        <v>4104</v>
      </c>
      <c r="E211" t="s">
        <v>3959</v>
      </c>
      <c r="G211">
        <v>25000</v>
      </c>
      <c r="H211">
        <f t="shared" si="3"/>
        <v>4114318</v>
      </c>
    </row>
    <row r="212" spans="1:8" x14ac:dyDescent="0.3">
      <c r="A212" s="215">
        <v>45013</v>
      </c>
      <c r="B212" s="11" t="s">
        <v>2906</v>
      </c>
      <c r="C212" s="6" t="s">
        <v>3830</v>
      </c>
      <c r="D212" t="s">
        <v>4105</v>
      </c>
      <c r="E212" t="s">
        <v>3959</v>
      </c>
      <c r="G212">
        <v>14100</v>
      </c>
      <c r="H212">
        <f t="shared" si="3"/>
        <v>4100218</v>
      </c>
    </row>
    <row r="213" spans="1:8" x14ac:dyDescent="0.3">
      <c r="A213" s="215">
        <v>45013</v>
      </c>
      <c r="B213" s="11" t="s">
        <v>2907</v>
      </c>
      <c r="C213" s="6" t="s">
        <v>1378</v>
      </c>
      <c r="D213" t="s">
        <v>4106</v>
      </c>
      <c r="E213" t="s">
        <v>3966</v>
      </c>
      <c r="G213">
        <v>7621</v>
      </c>
      <c r="H213">
        <f t="shared" si="3"/>
        <v>4092597</v>
      </c>
    </row>
    <row r="214" spans="1:8" x14ac:dyDescent="0.3">
      <c r="A214" s="215">
        <v>45013</v>
      </c>
      <c r="B214" s="11" t="s">
        <v>2908</v>
      </c>
      <c r="C214" s="6" t="s">
        <v>3751</v>
      </c>
      <c r="D214" t="s">
        <v>4107</v>
      </c>
      <c r="E214" t="s">
        <v>3957</v>
      </c>
      <c r="G214">
        <v>49000</v>
      </c>
      <c r="H214">
        <f t="shared" si="3"/>
        <v>4043597</v>
      </c>
    </row>
    <row r="215" spans="1:8" x14ac:dyDescent="0.3">
      <c r="A215" s="215">
        <v>45013</v>
      </c>
      <c r="B215" s="11" t="s">
        <v>2909</v>
      </c>
      <c r="C215" s="6" t="s">
        <v>3751</v>
      </c>
      <c r="D215" t="s">
        <v>4108</v>
      </c>
      <c r="E215" t="s">
        <v>3957</v>
      </c>
      <c r="G215">
        <v>48000</v>
      </c>
      <c r="H215">
        <f t="shared" si="3"/>
        <v>3995597</v>
      </c>
    </row>
    <row r="216" spans="1:8" x14ac:dyDescent="0.3">
      <c r="A216" s="215">
        <v>45013</v>
      </c>
      <c r="B216" s="11" t="s">
        <v>2910</v>
      </c>
      <c r="C216" s="6" t="s">
        <v>3751</v>
      </c>
      <c r="D216" t="s">
        <v>4109</v>
      </c>
      <c r="E216" t="s">
        <v>3954</v>
      </c>
      <c r="G216">
        <v>4000</v>
      </c>
      <c r="H216">
        <f t="shared" si="3"/>
        <v>3991597</v>
      </c>
    </row>
    <row r="217" spans="1:8" x14ac:dyDescent="0.3">
      <c r="A217" s="215">
        <v>45015</v>
      </c>
      <c r="B217" s="11" t="s">
        <v>2911</v>
      </c>
      <c r="C217" s="6" t="s">
        <v>3473</v>
      </c>
      <c r="D217" t="s">
        <v>4110</v>
      </c>
      <c r="E217" t="s">
        <v>4070</v>
      </c>
      <c r="G217">
        <v>27000</v>
      </c>
      <c r="H217">
        <f t="shared" si="3"/>
        <v>3964597</v>
      </c>
    </row>
    <row r="218" spans="1:8" x14ac:dyDescent="0.3">
      <c r="A218" s="215">
        <v>45015</v>
      </c>
      <c r="B218" s="11" t="s">
        <v>2912</v>
      </c>
      <c r="C218" s="6" t="s">
        <v>3830</v>
      </c>
      <c r="D218" t="s">
        <v>4111</v>
      </c>
      <c r="E218" t="s">
        <v>3959</v>
      </c>
      <c r="G218">
        <v>12500</v>
      </c>
      <c r="H218">
        <f t="shared" si="3"/>
        <v>3952097</v>
      </c>
    </row>
    <row r="219" spans="1:8" x14ac:dyDescent="0.3">
      <c r="A219" s="215">
        <v>45015</v>
      </c>
      <c r="B219" s="11" t="s">
        <v>2913</v>
      </c>
      <c r="C219" s="6" t="s">
        <v>3751</v>
      </c>
      <c r="D219" t="s">
        <v>4112</v>
      </c>
      <c r="E219" t="s">
        <v>862</v>
      </c>
      <c r="G219">
        <v>15000</v>
      </c>
      <c r="H219">
        <f t="shared" si="3"/>
        <v>3937097</v>
      </c>
    </row>
    <row r="220" spans="1:8" x14ac:dyDescent="0.3">
      <c r="A220" s="215">
        <v>45016</v>
      </c>
      <c r="B220" s="11" t="s">
        <v>2914</v>
      </c>
      <c r="C220" s="6" t="s">
        <v>56</v>
      </c>
      <c r="D220" t="s">
        <v>4113</v>
      </c>
      <c r="E220" t="s">
        <v>3959</v>
      </c>
      <c r="G220">
        <v>87495</v>
      </c>
      <c r="H220">
        <f t="shared" si="3"/>
        <v>3849602</v>
      </c>
    </row>
    <row r="221" spans="1:8" x14ac:dyDescent="0.3">
      <c r="A221" s="215">
        <v>45016</v>
      </c>
      <c r="B221" s="11" t="s">
        <v>2915</v>
      </c>
      <c r="C221" s="6" t="s">
        <v>3366</v>
      </c>
      <c r="D221" t="s">
        <v>4114</v>
      </c>
      <c r="E221" t="s">
        <v>3957</v>
      </c>
      <c r="G221">
        <v>157000</v>
      </c>
      <c r="H221">
        <f t="shared" si="3"/>
        <v>3692602</v>
      </c>
    </row>
    <row r="222" spans="1:8" x14ac:dyDescent="0.3">
      <c r="A222" s="215">
        <v>45019</v>
      </c>
      <c r="B222" s="11" t="s">
        <v>2916</v>
      </c>
      <c r="C222" s="6" t="s">
        <v>56</v>
      </c>
      <c r="D222" t="s">
        <v>4115</v>
      </c>
      <c r="E222" t="s">
        <v>3992</v>
      </c>
      <c r="G222" s="217">
        <v>443000</v>
      </c>
      <c r="H222">
        <f t="shared" si="3"/>
        <v>3249602</v>
      </c>
    </row>
    <row r="223" spans="1:8" x14ac:dyDescent="0.3">
      <c r="A223" s="215">
        <v>45019</v>
      </c>
      <c r="B223" s="11" t="s">
        <v>2917</v>
      </c>
      <c r="C223" s="6" t="s">
        <v>56</v>
      </c>
      <c r="D223" t="s">
        <v>4105</v>
      </c>
      <c r="E223" t="s">
        <v>3959</v>
      </c>
      <c r="G223" s="217">
        <v>14100</v>
      </c>
      <c r="H223">
        <f t="shared" si="3"/>
        <v>3235502</v>
      </c>
    </row>
    <row r="224" spans="1:8" x14ac:dyDescent="0.3">
      <c r="A224" s="215">
        <v>45019</v>
      </c>
      <c r="B224" s="11" t="s">
        <v>2918</v>
      </c>
      <c r="C224" s="6" t="s">
        <v>56</v>
      </c>
      <c r="D224" t="s">
        <v>4116</v>
      </c>
      <c r="E224" t="s">
        <v>4009</v>
      </c>
      <c r="G224" s="217">
        <v>5000</v>
      </c>
      <c r="H224">
        <f t="shared" si="3"/>
        <v>3230502</v>
      </c>
    </row>
    <row r="225" spans="1:8" x14ac:dyDescent="0.3">
      <c r="A225" s="215">
        <v>45019</v>
      </c>
      <c r="B225" s="11" t="s">
        <v>2919</v>
      </c>
      <c r="C225" s="6" t="s">
        <v>1258</v>
      </c>
      <c r="D225" t="s">
        <v>4117</v>
      </c>
      <c r="E225" t="s">
        <v>4039</v>
      </c>
      <c r="G225" s="217">
        <v>400000</v>
      </c>
      <c r="H225">
        <f t="shared" si="3"/>
        <v>2830502</v>
      </c>
    </row>
    <row r="226" spans="1:8" x14ac:dyDescent="0.3">
      <c r="A226" s="215">
        <v>45019</v>
      </c>
      <c r="B226" s="11" t="s">
        <v>2920</v>
      </c>
      <c r="C226" s="6" t="s">
        <v>1427</v>
      </c>
      <c r="D226" t="s">
        <v>4118</v>
      </c>
      <c r="E226" t="s">
        <v>4003</v>
      </c>
      <c r="G226" s="217">
        <v>50000</v>
      </c>
      <c r="H226">
        <f t="shared" si="3"/>
        <v>2780502</v>
      </c>
    </row>
    <row r="227" spans="1:8" x14ac:dyDescent="0.3">
      <c r="A227" s="215">
        <v>45020</v>
      </c>
      <c r="B227" s="11" t="s">
        <v>2921</v>
      </c>
      <c r="C227" s="6" t="s">
        <v>386</v>
      </c>
      <c r="D227" t="s">
        <v>4119</v>
      </c>
      <c r="E227" t="s">
        <v>4161</v>
      </c>
      <c r="G227" s="217">
        <v>500</v>
      </c>
      <c r="H227">
        <f t="shared" si="3"/>
        <v>2780002</v>
      </c>
    </row>
    <row r="228" spans="1:8" x14ac:dyDescent="0.3">
      <c r="A228" s="215">
        <v>45021</v>
      </c>
      <c r="B228" s="11" t="s">
        <v>2922</v>
      </c>
      <c r="C228" s="6" t="s">
        <v>386</v>
      </c>
      <c r="D228" t="s">
        <v>4120</v>
      </c>
      <c r="E228" t="s">
        <v>4009</v>
      </c>
      <c r="G228" s="217">
        <v>4000</v>
      </c>
      <c r="H228">
        <f t="shared" si="3"/>
        <v>2776002</v>
      </c>
    </row>
    <row r="229" spans="1:8" x14ac:dyDescent="0.3">
      <c r="A229" s="215">
        <v>45021</v>
      </c>
      <c r="B229" s="11" t="s">
        <v>2923</v>
      </c>
      <c r="C229" s="6" t="s">
        <v>402</v>
      </c>
      <c r="D229" t="s">
        <v>4121</v>
      </c>
      <c r="E229" t="s">
        <v>4122</v>
      </c>
      <c r="G229" s="217">
        <v>12000</v>
      </c>
      <c r="H229">
        <f t="shared" si="3"/>
        <v>2764002</v>
      </c>
    </row>
    <row r="230" spans="1:8" x14ac:dyDescent="0.3">
      <c r="A230" s="215">
        <v>45021</v>
      </c>
      <c r="B230" s="11" t="s">
        <v>2924</v>
      </c>
      <c r="C230" s="6" t="s">
        <v>3473</v>
      </c>
      <c r="D230" t="s">
        <v>4123</v>
      </c>
      <c r="E230" t="s">
        <v>4166</v>
      </c>
      <c r="G230" s="217">
        <v>5000</v>
      </c>
      <c r="H230">
        <f t="shared" si="3"/>
        <v>2759002</v>
      </c>
    </row>
    <row r="231" spans="1:8" x14ac:dyDescent="0.3">
      <c r="A231" s="215">
        <v>45022</v>
      </c>
      <c r="B231" s="11" t="s">
        <v>2925</v>
      </c>
      <c r="C231" s="6" t="s">
        <v>3473</v>
      </c>
      <c r="D231" t="s">
        <v>4124</v>
      </c>
      <c r="E231" t="s">
        <v>4081</v>
      </c>
      <c r="G231" s="217">
        <v>350000</v>
      </c>
      <c r="H231">
        <f t="shared" si="3"/>
        <v>2409002</v>
      </c>
    </row>
    <row r="232" spans="1:8" x14ac:dyDescent="0.3">
      <c r="A232" s="215">
        <v>45022</v>
      </c>
      <c r="B232" s="11" t="s">
        <v>2926</v>
      </c>
      <c r="C232" s="6" t="s">
        <v>26</v>
      </c>
      <c r="D232" t="s">
        <v>4125</v>
      </c>
      <c r="E232" t="s">
        <v>918</v>
      </c>
      <c r="G232" s="217">
        <v>52500</v>
      </c>
      <c r="H232">
        <f t="shared" si="3"/>
        <v>2356502</v>
      </c>
    </row>
    <row r="233" spans="1:8" x14ac:dyDescent="0.3">
      <c r="A233" s="215">
        <v>45022</v>
      </c>
      <c r="B233" s="11" t="s">
        <v>2927</v>
      </c>
      <c r="C233" s="6" t="s">
        <v>1378</v>
      </c>
      <c r="D233" t="s">
        <v>4126</v>
      </c>
      <c r="E233" t="s">
        <v>3957</v>
      </c>
      <c r="G233" s="217">
        <v>2000</v>
      </c>
      <c r="H233">
        <f t="shared" si="3"/>
        <v>2354502</v>
      </c>
    </row>
    <row r="234" spans="1:8" x14ac:dyDescent="0.3">
      <c r="A234" s="215">
        <v>45027</v>
      </c>
      <c r="B234" s="11" t="s">
        <v>2928</v>
      </c>
      <c r="C234" s="6" t="s">
        <v>56</v>
      </c>
      <c r="D234" t="s">
        <v>4127</v>
      </c>
      <c r="E234" t="s">
        <v>483</v>
      </c>
      <c r="G234" s="217">
        <v>18000</v>
      </c>
      <c r="H234">
        <f t="shared" si="3"/>
        <v>2336502</v>
      </c>
    </row>
    <row r="235" spans="1:8" x14ac:dyDescent="0.3">
      <c r="A235" s="215">
        <v>45028</v>
      </c>
      <c r="B235" s="11" t="s">
        <v>2929</v>
      </c>
      <c r="C235" s="6" t="s">
        <v>386</v>
      </c>
      <c r="D235" t="s">
        <v>4128</v>
      </c>
      <c r="E235" t="s">
        <v>4026</v>
      </c>
      <c r="G235" s="217">
        <v>35000</v>
      </c>
      <c r="H235">
        <f t="shared" si="3"/>
        <v>2301502</v>
      </c>
    </row>
    <row r="236" spans="1:8" x14ac:dyDescent="0.3">
      <c r="A236" s="215">
        <v>45028</v>
      </c>
      <c r="B236" s="11" t="s">
        <v>2930</v>
      </c>
      <c r="C236" s="6" t="s">
        <v>386</v>
      </c>
      <c r="D236" t="s">
        <v>4129</v>
      </c>
      <c r="E236" t="s">
        <v>4165</v>
      </c>
      <c r="G236" s="217">
        <v>6000</v>
      </c>
      <c r="H236">
        <f t="shared" si="3"/>
        <v>2295502</v>
      </c>
    </row>
    <row r="237" spans="1:8" x14ac:dyDescent="0.3">
      <c r="A237" s="215">
        <v>45028</v>
      </c>
      <c r="B237" s="11" t="s">
        <v>2931</v>
      </c>
      <c r="C237" s="6" t="s">
        <v>56</v>
      </c>
      <c r="D237" t="s">
        <v>4130</v>
      </c>
      <c r="E237" t="s">
        <v>483</v>
      </c>
      <c r="G237" s="217">
        <v>22500</v>
      </c>
      <c r="H237">
        <f t="shared" si="3"/>
        <v>2273002</v>
      </c>
    </row>
    <row r="238" spans="1:8" x14ac:dyDescent="0.3">
      <c r="A238" s="215">
        <v>45029</v>
      </c>
      <c r="B238" s="11" t="s">
        <v>2932</v>
      </c>
      <c r="C238" s="6" t="s">
        <v>26</v>
      </c>
      <c r="D238" t="s">
        <v>3980</v>
      </c>
      <c r="E238" t="s">
        <v>3981</v>
      </c>
      <c r="G238" s="217">
        <v>40000</v>
      </c>
      <c r="H238">
        <f t="shared" si="3"/>
        <v>2233002</v>
      </c>
    </row>
    <row r="239" spans="1:8" x14ac:dyDescent="0.3">
      <c r="A239" s="215">
        <v>45030</v>
      </c>
      <c r="B239" s="11" t="s">
        <v>2933</v>
      </c>
      <c r="C239" s="6" t="s">
        <v>386</v>
      </c>
      <c r="D239" t="s">
        <v>4011</v>
      </c>
      <c r="E239" t="s">
        <v>603</v>
      </c>
      <c r="G239" s="217">
        <v>3000</v>
      </c>
      <c r="H239">
        <f t="shared" si="3"/>
        <v>2230002</v>
      </c>
    </row>
    <row r="240" spans="1:8" x14ac:dyDescent="0.3">
      <c r="A240" s="215">
        <v>45033</v>
      </c>
      <c r="B240" s="11" t="s">
        <v>2934</v>
      </c>
      <c r="C240" s="6" t="s">
        <v>386</v>
      </c>
      <c r="D240" t="s">
        <v>4131</v>
      </c>
      <c r="E240" t="s">
        <v>4009</v>
      </c>
      <c r="G240" s="217">
        <v>15000</v>
      </c>
      <c r="H240">
        <f t="shared" si="3"/>
        <v>2215002</v>
      </c>
    </row>
    <row r="241" spans="1:8" x14ac:dyDescent="0.3">
      <c r="A241" s="215">
        <v>45033</v>
      </c>
      <c r="B241" s="11" t="s">
        <v>2935</v>
      </c>
      <c r="C241" s="6" t="s">
        <v>3473</v>
      </c>
      <c r="D241" t="s">
        <v>4132</v>
      </c>
      <c r="E241" t="s">
        <v>4164</v>
      </c>
      <c r="G241" s="217">
        <v>10000</v>
      </c>
      <c r="H241">
        <f t="shared" si="3"/>
        <v>2205002</v>
      </c>
    </row>
    <row r="242" spans="1:8" x14ac:dyDescent="0.3">
      <c r="A242" s="215">
        <v>45033</v>
      </c>
      <c r="B242" s="11" t="s">
        <v>2936</v>
      </c>
      <c r="C242" s="6" t="s">
        <v>56</v>
      </c>
      <c r="D242" t="s">
        <v>4133</v>
      </c>
      <c r="E242" t="s">
        <v>483</v>
      </c>
      <c r="G242" s="217">
        <v>15000</v>
      </c>
      <c r="H242">
        <f t="shared" si="3"/>
        <v>2190002</v>
      </c>
    </row>
    <row r="243" spans="1:8" x14ac:dyDescent="0.3">
      <c r="A243" s="215">
        <v>45033</v>
      </c>
      <c r="B243" s="11" t="s">
        <v>2937</v>
      </c>
      <c r="C243" s="6" t="s">
        <v>1378</v>
      </c>
      <c r="D243" t="s">
        <v>4134</v>
      </c>
      <c r="E243" t="s">
        <v>3987</v>
      </c>
      <c r="G243" s="217">
        <v>40000</v>
      </c>
      <c r="H243">
        <f t="shared" si="3"/>
        <v>2150002</v>
      </c>
    </row>
    <row r="244" spans="1:8" x14ac:dyDescent="0.3">
      <c r="A244" s="215">
        <v>45033</v>
      </c>
      <c r="B244" s="11" t="s">
        <v>2938</v>
      </c>
      <c r="C244" s="6" t="s">
        <v>26</v>
      </c>
      <c r="D244" t="s">
        <v>4135</v>
      </c>
      <c r="E244" t="s">
        <v>4136</v>
      </c>
      <c r="G244" s="217">
        <v>120000</v>
      </c>
      <c r="H244">
        <f t="shared" si="3"/>
        <v>2030002</v>
      </c>
    </row>
    <row r="245" spans="1:8" x14ac:dyDescent="0.3">
      <c r="A245" s="215">
        <v>45033</v>
      </c>
      <c r="B245" s="11" t="s">
        <v>2939</v>
      </c>
      <c r="C245" s="6" t="s">
        <v>26</v>
      </c>
      <c r="D245" t="s">
        <v>4137</v>
      </c>
      <c r="E245" t="s">
        <v>3989</v>
      </c>
      <c r="G245" s="217">
        <v>20500</v>
      </c>
      <c r="H245">
        <f t="shared" si="3"/>
        <v>2009502</v>
      </c>
    </row>
    <row r="246" spans="1:8" x14ac:dyDescent="0.3">
      <c r="A246" s="215">
        <v>45034</v>
      </c>
      <c r="B246" s="11" t="s">
        <v>2940</v>
      </c>
      <c r="C246" s="6" t="s">
        <v>4080</v>
      </c>
      <c r="D246" t="s">
        <v>4138</v>
      </c>
      <c r="E246" t="s">
        <v>4163</v>
      </c>
      <c r="G246" s="217">
        <v>5000</v>
      </c>
      <c r="H246">
        <f t="shared" si="3"/>
        <v>2004502</v>
      </c>
    </row>
    <row r="247" spans="1:8" x14ac:dyDescent="0.3">
      <c r="A247" s="215">
        <v>45034</v>
      </c>
      <c r="B247" s="11" t="s">
        <v>2941</v>
      </c>
      <c r="C247" s="6" t="s">
        <v>3400</v>
      </c>
      <c r="D247" t="s">
        <v>4139</v>
      </c>
      <c r="E247" t="s">
        <v>4162</v>
      </c>
      <c r="G247" s="217">
        <v>15000</v>
      </c>
      <c r="H247">
        <f t="shared" si="3"/>
        <v>1989502</v>
      </c>
    </row>
    <row r="248" spans="1:8" x14ac:dyDescent="0.3">
      <c r="A248" s="215">
        <v>45034</v>
      </c>
      <c r="B248" s="11" t="s">
        <v>2942</v>
      </c>
      <c r="C248" s="6" t="s">
        <v>3830</v>
      </c>
      <c r="D248" t="s">
        <v>4140</v>
      </c>
      <c r="E248" t="s">
        <v>3959</v>
      </c>
      <c r="G248" s="217">
        <v>32100</v>
      </c>
      <c r="H248">
        <f t="shared" si="3"/>
        <v>1957402</v>
      </c>
    </row>
    <row r="249" spans="1:8" x14ac:dyDescent="0.3">
      <c r="A249" s="215">
        <v>45034</v>
      </c>
      <c r="B249" s="11" t="s">
        <v>2943</v>
      </c>
      <c r="C249" s="6" t="s">
        <v>386</v>
      </c>
      <c r="D249" t="s">
        <v>4169</v>
      </c>
      <c r="E249" t="s">
        <v>4165</v>
      </c>
      <c r="G249" s="217">
        <v>5000</v>
      </c>
      <c r="H249">
        <f t="shared" si="3"/>
        <v>1952402</v>
      </c>
    </row>
    <row r="250" spans="1:8" x14ac:dyDescent="0.3">
      <c r="A250" s="215">
        <v>45034</v>
      </c>
      <c r="B250" s="11" t="s">
        <v>2944</v>
      </c>
      <c r="C250" s="6" t="s">
        <v>3366</v>
      </c>
      <c r="D250" t="s">
        <v>4141</v>
      </c>
      <c r="E250" t="s">
        <v>4058</v>
      </c>
      <c r="G250" s="217">
        <v>66000</v>
      </c>
      <c r="H250">
        <f t="shared" si="3"/>
        <v>1886402</v>
      </c>
    </row>
    <row r="251" spans="1:8" x14ac:dyDescent="0.3">
      <c r="A251" s="215">
        <v>45035</v>
      </c>
      <c r="B251" s="11" t="s">
        <v>2945</v>
      </c>
      <c r="C251" s="6" t="s">
        <v>1378</v>
      </c>
      <c r="D251" t="s">
        <v>4142</v>
      </c>
      <c r="E251" t="s">
        <v>3966</v>
      </c>
      <c r="G251" s="217">
        <v>9412</v>
      </c>
      <c r="H251">
        <f t="shared" si="3"/>
        <v>1876990</v>
      </c>
    </row>
    <row r="252" spans="1:8" x14ac:dyDescent="0.3">
      <c r="A252" s="215">
        <v>45036</v>
      </c>
      <c r="B252" s="11" t="s">
        <v>2946</v>
      </c>
      <c r="C252" s="6" t="s">
        <v>26</v>
      </c>
      <c r="D252" t="s">
        <v>4016</v>
      </c>
      <c r="E252" t="s">
        <v>4042</v>
      </c>
      <c r="G252" s="217">
        <v>10000</v>
      </c>
      <c r="H252">
        <f t="shared" si="3"/>
        <v>1866990</v>
      </c>
    </row>
    <row r="253" spans="1:8" x14ac:dyDescent="0.3">
      <c r="A253" s="215">
        <v>45036</v>
      </c>
      <c r="B253" s="11" t="s">
        <v>2947</v>
      </c>
      <c r="C253" s="6" t="s">
        <v>26</v>
      </c>
      <c r="D253" t="s">
        <v>4144</v>
      </c>
      <c r="E253" t="s">
        <v>4145</v>
      </c>
      <c r="G253" s="217">
        <v>40000</v>
      </c>
      <c r="H253">
        <f t="shared" si="3"/>
        <v>1826990</v>
      </c>
    </row>
    <row r="254" spans="1:8" x14ac:dyDescent="0.3">
      <c r="A254" s="215">
        <v>45040</v>
      </c>
      <c r="B254" s="11" t="s">
        <v>2948</v>
      </c>
      <c r="C254" s="6" t="s">
        <v>3830</v>
      </c>
      <c r="D254" t="s">
        <v>3831</v>
      </c>
      <c r="E254" t="s">
        <v>3959</v>
      </c>
      <c r="G254" s="217">
        <v>14600</v>
      </c>
      <c r="H254">
        <f t="shared" si="3"/>
        <v>1812390</v>
      </c>
    </row>
    <row r="255" spans="1:8" x14ac:dyDescent="0.3">
      <c r="A255" s="215">
        <v>45041</v>
      </c>
      <c r="B255" s="11" t="s">
        <v>2949</v>
      </c>
      <c r="C255" s="6" t="s">
        <v>386</v>
      </c>
      <c r="D255" t="s">
        <v>4146</v>
      </c>
      <c r="E255" t="s">
        <v>4009</v>
      </c>
      <c r="G255" s="217">
        <v>3000</v>
      </c>
      <c r="H255">
        <f t="shared" si="3"/>
        <v>1809390</v>
      </c>
    </row>
    <row r="256" spans="1:8" x14ac:dyDescent="0.3">
      <c r="A256" s="215">
        <v>45041</v>
      </c>
      <c r="B256" s="11" t="s">
        <v>2950</v>
      </c>
      <c r="C256" s="6" t="s">
        <v>386</v>
      </c>
      <c r="D256" t="s">
        <v>4170</v>
      </c>
      <c r="E256" t="s">
        <v>4018</v>
      </c>
      <c r="G256" s="217">
        <v>3000</v>
      </c>
      <c r="H256">
        <f t="shared" si="3"/>
        <v>1806390</v>
      </c>
    </row>
    <row r="257" spans="1:8" x14ac:dyDescent="0.3">
      <c r="A257" s="215">
        <v>45041</v>
      </c>
      <c r="B257" s="11" t="s">
        <v>2951</v>
      </c>
      <c r="C257" s="6" t="s">
        <v>386</v>
      </c>
      <c r="D257" t="s">
        <v>4147</v>
      </c>
      <c r="E257" t="s">
        <v>4026</v>
      </c>
      <c r="G257" s="217">
        <v>35000</v>
      </c>
      <c r="H257">
        <f t="shared" si="3"/>
        <v>1771390</v>
      </c>
    </row>
    <row r="258" spans="1:8" x14ac:dyDescent="0.3">
      <c r="A258" s="215">
        <v>45041</v>
      </c>
      <c r="B258" s="11" t="s">
        <v>2952</v>
      </c>
      <c r="C258" s="6" t="s">
        <v>26</v>
      </c>
      <c r="D258" t="s">
        <v>4148</v>
      </c>
      <c r="E258" t="s">
        <v>4017</v>
      </c>
      <c r="G258" s="217">
        <v>98835</v>
      </c>
      <c r="H258">
        <f t="shared" si="3"/>
        <v>1672555</v>
      </c>
    </row>
    <row r="259" spans="1:8" x14ac:dyDescent="0.3">
      <c r="A259" s="215">
        <v>45041</v>
      </c>
      <c r="B259" s="11" t="s">
        <v>2953</v>
      </c>
      <c r="C259" s="6" t="s">
        <v>26</v>
      </c>
      <c r="D259" t="s">
        <v>4149</v>
      </c>
      <c r="E259" t="s">
        <v>4058</v>
      </c>
      <c r="G259" s="217">
        <v>61000</v>
      </c>
      <c r="H259">
        <f t="shared" si="3"/>
        <v>1611555</v>
      </c>
    </row>
    <row r="260" spans="1:8" x14ac:dyDescent="0.3">
      <c r="A260" s="215">
        <v>45042</v>
      </c>
      <c r="B260" s="11" t="s">
        <v>2954</v>
      </c>
      <c r="C260" s="6" t="s">
        <v>26</v>
      </c>
      <c r="D260" t="s">
        <v>4150</v>
      </c>
      <c r="E260" t="s">
        <v>4097</v>
      </c>
      <c r="G260" s="217">
        <v>143000</v>
      </c>
      <c r="H260">
        <f t="shared" si="3"/>
        <v>1468555</v>
      </c>
    </row>
    <row r="261" spans="1:8" x14ac:dyDescent="0.3">
      <c r="A261" s="215">
        <v>45042</v>
      </c>
      <c r="B261" s="11" t="s">
        <v>2955</v>
      </c>
      <c r="C261" s="6" t="s">
        <v>26</v>
      </c>
      <c r="D261" t="s">
        <v>4151</v>
      </c>
      <c r="E261" t="s">
        <v>4152</v>
      </c>
      <c r="G261" s="217">
        <v>70000</v>
      </c>
      <c r="H261">
        <f t="shared" si="3"/>
        <v>1398555</v>
      </c>
    </row>
    <row r="262" spans="1:8" x14ac:dyDescent="0.3">
      <c r="A262" s="215">
        <v>45042</v>
      </c>
      <c r="B262" s="11" t="s">
        <v>2956</v>
      </c>
      <c r="C262" s="6" t="s">
        <v>402</v>
      </c>
      <c r="D262" t="s">
        <v>4153</v>
      </c>
      <c r="E262" t="s">
        <v>4152</v>
      </c>
      <c r="G262" s="217">
        <v>25000</v>
      </c>
      <c r="H262">
        <f t="shared" si="3"/>
        <v>1373555</v>
      </c>
    </row>
    <row r="263" spans="1:8" x14ac:dyDescent="0.3">
      <c r="A263" s="215">
        <v>45042</v>
      </c>
      <c r="B263" s="11" t="s">
        <v>2957</v>
      </c>
      <c r="C263" s="6" t="s">
        <v>3473</v>
      </c>
      <c r="D263" t="s">
        <v>4154</v>
      </c>
      <c r="E263" t="s">
        <v>3954</v>
      </c>
      <c r="G263" s="217">
        <v>8000</v>
      </c>
      <c r="H263">
        <f t="shared" si="3"/>
        <v>1365555</v>
      </c>
    </row>
    <row r="264" spans="1:8" x14ac:dyDescent="0.3">
      <c r="A264" s="215">
        <v>45042</v>
      </c>
      <c r="B264" s="11" t="s">
        <v>2958</v>
      </c>
      <c r="C264" s="6" t="s">
        <v>3366</v>
      </c>
      <c r="D264" t="s">
        <v>4141</v>
      </c>
      <c r="E264" t="s">
        <v>4058</v>
      </c>
      <c r="G264" s="217">
        <v>140000</v>
      </c>
      <c r="H264">
        <f t="shared" si="3"/>
        <v>1225555</v>
      </c>
    </row>
    <row r="265" spans="1:8" x14ac:dyDescent="0.3">
      <c r="A265" s="215">
        <v>45043</v>
      </c>
      <c r="B265" s="11" t="s">
        <v>2959</v>
      </c>
      <c r="C265" s="6" t="s">
        <v>1427</v>
      </c>
      <c r="D265" t="s">
        <v>4118</v>
      </c>
      <c r="E265" t="s">
        <v>4003</v>
      </c>
      <c r="G265" s="217">
        <v>20000</v>
      </c>
      <c r="H265">
        <f t="shared" si="3"/>
        <v>1205555</v>
      </c>
    </row>
    <row r="266" spans="1:8" x14ac:dyDescent="0.3">
      <c r="A266" s="215">
        <v>45043</v>
      </c>
      <c r="B266" s="11" t="s">
        <v>2960</v>
      </c>
      <c r="C266" s="6" t="s">
        <v>3473</v>
      </c>
      <c r="D266" t="s">
        <v>4155</v>
      </c>
      <c r="E266" t="s">
        <v>3959</v>
      </c>
      <c r="G266" s="217">
        <v>26000</v>
      </c>
      <c r="H266">
        <f t="shared" ref="H266:H329" si="4">H265-G266+F266</f>
        <v>1179555</v>
      </c>
    </row>
    <row r="267" spans="1:8" x14ac:dyDescent="0.3">
      <c r="A267" s="215">
        <v>45043</v>
      </c>
      <c r="B267" s="11" t="s">
        <v>2961</v>
      </c>
      <c r="C267" s="6" t="s">
        <v>1378</v>
      </c>
      <c r="D267" t="s">
        <v>4156</v>
      </c>
      <c r="E267" t="s">
        <v>4020</v>
      </c>
      <c r="G267" s="217">
        <v>25000</v>
      </c>
      <c r="H267">
        <f t="shared" si="4"/>
        <v>1154555</v>
      </c>
    </row>
    <row r="268" spans="1:8" x14ac:dyDescent="0.3">
      <c r="A268" s="215">
        <v>45043</v>
      </c>
      <c r="B268" s="11"/>
      <c r="C268" s="6" t="s">
        <v>3400</v>
      </c>
      <c r="D268" s="6" t="s">
        <v>4143</v>
      </c>
      <c r="F268">
        <v>5000000</v>
      </c>
      <c r="G268" s="217"/>
      <c r="H268">
        <f t="shared" si="4"/>
        <v>6154555</v>
      </c>
    </row>
    <row r="269" spans="1:8" x14ac:dyDescent="0.3">
      <c r="A269" s="215">
        <v>45044</v>
      </c>
      <c r="B269" s="11" t="s">
        <v>2962</v>
      </c>
      <c r="C269" s="6" t="s">
        <v>56</v>
      </c>
      <c r="D269" t="s">
        <v>4157</v>
      </c>
      <c r="E269" t="s">
        <v>4081</v>
      </c>
      <c r="G269" s="217">
        <v>60000</v>
      </c>
      <c r="H269">
        <f t="shared" si="4"/>
        <v>6094555</v>
      </c>
    </row>
    <row r="270" spans="1:8" x14ac:dyDescent="0.3">
      <c r="A270" s="215">
        <v>45044</v>
      </c>
      <c r="B270" s="11" t="s">
        <v>2963</v>
      </c>
      <c r="C270" s="6" t="s">
        <v>3855</v>
      </c>
      <c r="D270" t="s">
        <v>4158</v>
      </c>
      <c r="E270" t="s">
        <v>4159</v>
      </c>
      <c r="G270" s="217">
        <v>17700</v>
      </c>
      <c r="H270">
        <f t="shared" si="4"/>
        <v>6076855</v>
      </c>
    </row>
    <row r="271" spans="1:8" x14ac:dyDescent="0.3">
      <c r="A271" s="215">
        <v>45045</v>
      </c>
      <c r="B271" s="11" t="s">
        <v>2964</v>
      </c>
      <c r="C271" s="6" t="s">
        <v>386</v>
      </c>
      <c r="D271" t="s">
        <v>4160</v>
      </c>
      <c r="E271" t="s">
        <v>4009</v>
      </c>
      <c r="G271" s="217">
        <v>4000</v>
      </c>
      <c r="H271">
        <f t="shared" si="4"/>
        <v>6072855</v>
      </c>
    </row>
    <row r="272" spans="1:8" x14ac:dyDescent="0.3">
      <c r="A272" s="215">
        <v>45045</v>
      </c>
      <c r="B272" s="11" t="s">
        <v>2965</v>
      </c>
      <c r="C272" s="6" t="s">
        <v>3751</v>
      </c>
      <c r="D272" t="s">
        <v>4168</v>
      </c>
      <c r="E272" t="s">
        <v>4167</v>
      </c>
      <c r="G272" s="217">
        <v>25000</v>
      </c>
      <c r="H272">
        <f t="shared" si="4"/>
        <v>6047855</v>
      </c>
    </row>
    <row r="273" spans="1:8" x14ac:dyDescent="0.3">
      <c r="A273" s="215">
        <v>45047</v>
      </c>
      <c r="B273" s="11" t="s">
        <v>2966</v>
      </c>
      <c r="C273" s="6" t="s">
        <v>56</v>
      </c>
      <c r="D273" t="s">
        <v>4171</v>
      </c>
      <c r="E273" t="s">
        <v>4081</v>
      </c>
      <c r="G273" s="217">
        <v>970000</v>
      </c>
      <c r="H273">
        <f t="shared" si="4"/>
        <v>5077855</v>
      </c>
    </row>
    <row r="274" spans="1:8" x14ac:dyDescent="0.3">
      <c r="A274" s="215">
        <v>45048</v>
      </c>
      <c r="B274" s="11" t="s">
        <v>2967</v>
      </c>
      <c r="C274" s="6" t="s">
        <v>3473</v>
      </c>
      <c r="D274" t="s">
        <v>4172</v>
      </c>
      <c r="E274" t="s">
        <v>4081</v>
      </c>
      <c r="G274" s="217">
        <v>16000</v>
      </c>
      <c r="H274">
        <f t="shared" si="4"/>
        <v>5061855</v>
      </c>
    </row>
    <row r="275" spans="1:8" x14ac:dyDescent="0.3">
      <c r="A275" s="215">
        <v>45048</v>
      </c>
      <c r="B275" s="11" t="s">
        <v>2968</v>
      </c>
      <c r="C275" s="6" t="s">
        <v>3473</v>
      </c>
      <c r="D275" t="s">
        <v>4173</v>
      </c>
      <c r="E275" t="s">
        <v>3957</v>
      </c>
      <c r="G275" s="217">
        <v>30000</v>
      </c>
      <c r="H275">
        <f t="shared" si="4"/>
        <v>5031855</v>
      </c>
    </row>
    <row r="276" spans="1:8" x14ac:dyDescent="0.3">
      <c r="A276" s="215">
        <v>45048</v>
      </c>
      <c r="B276" s="11" t="s">
        <v>2969</v>
      </c>
      <c r="C276" s="6" t="s">
        <v>56</v>
      </c>
      <c r="D276" t="s">
        <v>4174</v>
      </c>
      <c r="E276" t="s">
        <v>4081</v>
      </c>
      <c r="G276" s="217">
        <v>90000</v>
      </c>
      <c r="H276">
        <f t="shared" si="4"/>
        <v>4941855</v>
      </c>
    </row>
    <row r="277" spans="1:8" x14ac:dyDescent="0.3">
      <c r="A277" s="215">
        <v>45048</v>
      </c>
      <c r="B277" s="11" t="s">
        <v>2970</v>
      </c>
      <c r="C277" s="6" t="s">
        <v>386</v>
      </c>
      <c r="D277" t="s">
        <v>4011</v>
      </c>
      <c r="E277" t="s">
        <v>4018</v>
      </c>
      <c r="G277" s="217">
        <v>3500</v>
      </c>
      <c r="H277">
        <f t="shared" si="4"/>
        <v>4938355</v>
      </c>
    </row>
    <row r="278" spans="1:8" x14ac:dyDescent="0.3">
      <c r="A278" s="215">
        <v>45048</v>
      </c>
      <c r="B278" s="11" t="s">
        <v>2971</v>
      </c>
      <c r="C278" s="6" t="s">
        <v>3473</v>
      </c>
      <c r="D278" t="s">
        <v>4175</v>
      </c>
      <c r="E278" t="s">
        <v>3992</v>
      </c>
      <c r="G278" s="217">
        <v>383000</v>
      </c>
      <c r="H278">
        <f t="shared" si="4"/>
        <v>4555355</v>
      </c>
    </row>
    <row r="279" spans="1:8" x14ac:dyDescent="0.3">
      <c r="A279" s="215">
        <v>45048</v>
      </c>
      <c r="B279" s="11" t="s">
        <v>2972</v>
      </c>
      <c r="C279" s="6" t="s">
        <v>1427</v>
      </c>
      <c r="D279" t="s">
        <v>4118</v>
      </c>
      <c r="E279" t="s">
        <v>4003</v>
      </c>
      <c r="G279" s="217">
        <v>50000</v>
      </c>
      <c r="H279">
        <f t="shared" si="4"/>
        <v>4505355</v>
      </c>
    </row>
    <row r="280" spans="1:8" x14ac:dyDescent="0.3">
      <c r="A280" s="215">
        <v>45049</v>
      </c>
      <c r="B280" s="11" t="s">
        <v>2973</v>
      </c>
      <c r="C280" s="6" t="s">
        <v>386</v>
      </c>
      <c r="D280" t="s">
        <v>4176</v>
      </c>
      <c r="E280" t="s">
        <v>4165</v>
      </c>
      <c r="G280" s="217">
        <v>5000</v>
      </c>
      <c r="H280">
        <f t="shared" si="4"/>
        <v>4500355</v>
      </c>
    </row>
    <row r="281" spans="1:8" x14ac:dyDescent="0.3">
      <c r="A281" s="215">
        <v>45049</v>
      </c>
      <c r="B281" s="11" t="s">
        <v>2974</v>
      </c>
      <c r="C281" s="6" t="s">
        <v>3830</v>
      </c>
      <c r="D281" t="s">
        <v>3831</v>
      </c>
      <c r="E281" t="s">
        <v>3959</v>
      </c>
      <c r="G281" s="217">
        <v>15800</v>
      </c>
      <c r="H281">
        <f t="shared" si="4"/>
        <v>4484555</v>
      </c>
    </row>
    <row r="282" spans="1:8" x14ac:dyDescent="0.3">
      <c r="A282" s="215">
        <v>45049</v>
      </c>
      <c r="B282" s="11" t="s">
        <v>2975</v>
      </c>
      <c r="C282" s="6" t="s">
        <v>3855</v>
      </c>
      <c r="D282" t="s">
        <v>4177</v>
      </c>
      <c r="E282" t="s">
        <v>4178</v>
      </c>
      <c r="G282" s="217">
        <v>3310</v>
      </c>
      <c r="H282">
        <f t="shared" si="4"/>
        <v>4481245</v>
      </c>
    </row>
    <row r="283" spans="1:8" x14ac:dyDescent="0.3">
      <c r="A283" s="215">
        <v>45049</v>
      </c>
      <c r="B283" s="11" t="s">
        <v>2976</v>
      </c>
      <c r="C283" s="6" t="s">
        <v>402</v>
      </c>
      <c r="D283" t="s">
        <v>4179</v>
      </c>
      <c r="E283" t="s">
        <v>4122</v>
      </c>
      <c r="G283" s="217">
        <v>16700</v>
      </c>
      <c r="H283">
        <f t="shared" si="4"/>
        <v>4464545</v>
      </c>
    </row>
    <row r="284" spans="1:8" x14ac:dyDescent="0.3">
      <c r="A284" s="215">
        <v>45049</v>
      </c>
      <c r="B284" s="11" t="s">
        <v>2977</v>
      </c>
      <c r="C284" s="6" t="s">
        <v>1378</v>
      </c>
      <c r="D284" t="s">
        <v>4180</v>
      </c>
      <c r="E284" t="s">
        <v>4081</v>
      </c>
      <c r="G284" s="217">
        <v>20000</v>
      </c>
      <c r="H284">
        <f t="shared" si="4"/>
        <v>4444545</v>
      </c>
    </row>
    <row r="285" spans="1:8" x14ac:dyDescent="0.3">
      <c r="A285" s="215">
        <v>45049</v>
      </c>
      <c r="B285" s="11" t="s">
        <v>2978</v>
      </c>
      <c r="C285" s="6" t="s">
        <v>1258</v>
      </c>
      <c r="D285" t="s">
        <v>4181</v>
      </c>
      <c r="E285" t="s">
        <v>4039</v>
      </c>
      <c r="G285" s="217">
        <v>400000</v>
      </c>
      <c r="H285">
        <f t="shared" si="4"/>
        <v>4044545</v>
      </c>
    </row>
    <row r="286" spans="1:8" x14ac:dyDescent="0.3">
      <c r="A286" s="215">
        <v>45050</v>
      </c>
      <c r="B286" s="11" t="s">
        <v>2979</v>
      </c>
      <c r="C286" s="6" t="s">
        <v>3473</v>
      </c>
      <c r="D286" t="s">
        <v>4182</v>
      </c>
      <c r="E286" t="s">
        <v>4009</v>
      </c>
      <c r="G286" s="217">
        <v>5000</v>
      </c>
      <c r="H286">
        <f t="shared" si="4"/>
        <v>4039545</v>
      </c>
    </row>
    <row r="287" spans="1:8" x14ac:dyDescent="0.3">
      <c r="A287" s="215">
        <v>45050</v>
      </c>
      <c r="B287" s="11" t="s">
        <v>2980</v>
      </c>
      <c r="C287" s="6" t="s">
        <v>3830</v>
      </c>
      <c r="D287" t="s">
        <v>4183</v>
      </c>
      <c r="E287" t="s">
        <v>4178</v>
      </c>
      <c r="G287" s="217">
        <v>17500</v>
      </c>
      <c r="H287">
        <f t="shared" si="4"/>
        <v>4022045</v>
      </c>
    </row>
    <row r="288" spans="1:8" x14ac:dyDescent="0.3">
      <c r="A288" s="215">
        <v>45050</v>
      </c>
      <c r="B288" s="11" t="s">
        <v>2981</v>
      </c>
      <c r="C288" s="6" t="s">
        <v>402</v>
      </c>
      <c r="D288" t="s">
        <v>4184</v>
      </c>
      <c r="E288" t="s">
        <v>4009</v>
      </c>
      <c r="G288" s="217">
        <v>4000</v>
      </c>
      <c r="H288">
        <f t="shared" si="4"/>
        <v>4018045</v>
      </c>
    </row>
    <row r="289" spans="1:8" x14ac:dyDescent="0.3">
      <c r="A289" s="215">
        <v>45050</v>
      </c>
      <c r="B289" s="11" t="s">
        <v>2982</v>
      </c>
      <c r="C289" s="6" t="s">
        <v>26</v>
      </c>
      <c r="D289" t="s">
        <v>4185</v>
      </c>
      <c r="E289" t="s">
        <v>4081</v>
      </c>
      <c r="G289" s="217">
        <v>25000</v>
      </c>
      <c r="H289">
        <f t="shared" si="4"/>
        <v>3993045</v>
      </c>
    </row>
    <row r="290" spans="1:8" x14ac:dyDescent="0.3">
      <c r="A290" s="215">
        <v>45051</v>
      </c>
      <c r="B290" s="11" t="s">
        <v>2983</v>
      </c>
      <c r="C290" s="6" t="s">
        <v>56</v>
      </c>
      <c r="D290" t="s">
        <v>4186</v>
      </c>
      <c r="E290" t="s">
        <v>4178</v>
      </c>
      <c r="G290" s="217">
        <v>360000</v>
      </c>
      <c r="H290">
        <f t="shared" si="4"/>
        <v>3633045</v>
      </c>
    </row>
    <row r="291" spans="1:8" x14ac:dyDescent="0.3">
      <c r="A291" s="215">
        <v>45051</v>
      </c>
      <c r="B291" s="11" t="s">
        <v>2984</v>
      </c>
      <c r="C291" s="6" t="s">
        <v>56</v>
      </c>
      <c r="D291" t="s">
        <v>4187</v>
      </c>
      <c r="E291" t="s">
        <v>3992</v>
      </c>
      <c r="G291" s="217">
        <v>50000</v>
      </c>
      <c r="H291">
        <f t="shared" si="4"/>
        <v>3583045</v>
      </c>
    </row>
    <row r="292" spans="1:8" x14ac:dyDescent="0.3">
      <c r="A292" s="215">
        <v>45051</v>
      </c>
      <c r="B292" s="11" t="s">
        <v>2985</v>
      </c>
      <c r="C292" s="6" t="s">
        <v>26</v>
      </c>
      <c r="D292" t="s">
        <v>4188</v>
      </c>
      <c r="E292" t="s">
        <v>3957</v>
      </c>
      <c r="G292" s="217">
        <v>2500</v>
      </c>
      <c r="H292">
        <f t="shared" si="4"/>
        <v>3580545</v>
      </c>
    </row>
    <row r="293" spans="1:8" x14ac:dyDescent="0.3">
      <c r="A293" s="215">
        <v>45051</v>
      </c>
      <c r="B293" s="11" t="s">
        <v>2986</v>
      </c>
      <c r="C293" s="6" t="s">
        <v>56</v>
      </c>
      <c r="D293" t="s">
        <v>4189</v>
      </c>
      <c r="E293" t="s">
        <v>4081</v>
      </c>
      <c r="G293" s="217">
        <v>100000</v>
      </c>
      <c r="H293">
        <f t="shared" si="4"/>
        <v>3480545</v>
      </c>
    </row>
    <row r="294" spans="1:8" x14ac:dyDescent="0.3">
      <c r="A294" s="215">
        <v>45054</v>
      </c>
      <c r="B294" s="11" t="s">
        <v>2987</v>
      </c>
      <c r="C294" s="6" t="s">
        <v>56</v>
      </c>
      <c r="D294" t="s">
        <v>4190</v>
      </c>
      <c r="E294" t="s">
        <v>4081</v>
      </c>
      <c r="G294" s="217">
        <v>64000</v>
      </c>
      <c r="H294">
        <f t="shared" si="4"/>
        <v>3416545</v>
      </c>
    </row>
    <row r="295" spans="1:8" x14ac:dyDescent="0.3">
      <c r="A295" s="215">
        <v>45054</v>
      </c>
      <c r="B295" s="11" t="s">
        <v>2988</v>
      </c>
      <c r="C295" s="6" t="s">
        <v>1378</v>
      </c>
      <c r="D295" t="s">
        <v>4191</v>
      </c>
      <c r="E295" t="s">
        <v>3987</v>
      </c>
      <c r="G295" s="217">
        <v>70000</v>
      </c>
      <c r="H295">
        <f t="shared" si="4"/>
        <v>3346545</v>
      </c>
    </row>
    <row r="296" spans="1:8" x14ac:dyDescent="0.3">
      <c r="A296" s="215">
        <v>45054</v>
      </c>
      <c r="B296" s="11" t="s">
        <v>2989</v>
      </c>
      <c r="C296" s="6" t="s">
        <v>56</v>
      </c>
      <c r="D296" t="s">
        <v>4192</v>
      </c>
      <c r="E296" t="s">
        <v>4193</v>
      </c>
      <c r="G296" s="217">
        <v>162840</v>
      </c>
      <c r="H296">
        <f t="shared" si="4"/>
        <v>3183705</v>
      </c>
    </row>
    <row r="297" spans="1:8" x14ac:dyDescent="0.3">
      <c r="A297" s="215">
        <v>45054</v>
      </c>
      <c r="B297" s="11" t="s">
        <v>2990</v>
      </c>
      <c r="C297" s="6" t="s">
        <v>402</v>
      </c>
      <c r="D297" t="s">
        <v>4194</v>
      </c>
      <c r="E297" t="s">
        <v>4163</v>
      </c>
      <c r="G297" s="217">
        <v>5000</v>
      </c>
      <c r="H297">
        <f t="shared" si="4"/>
        <v>3178705</v>
      </c>
    </row>
    <row r="298" spans="1:8" x14ac:dyDescent="0.3">
      <c r="A298" s="215">
        <v>45054</v>
      </c>
      <c r="B298" s="11" t="s">
        <v>2991</v>
      </c>
      <c r="C298" s="6" t="s">
        <v>386</v>
      </c>
      <c r="D298" t="s">
        <v>4195</v>
      </c>
      <c r="E298" t="s">
        <v>4165</v>
      </c>
      <c r="G298" s="217">
        <v>5000</v>
      </c>
      <c r="H298">
        <f t="shared" si="4"/>
        <v>3173705</v>
      </c>
    </row>
    <row r="299" spans="1:8" x14ac:dyDescent="0.3">
      <c r="A299" s="215">
        <v>45054</v>
      </c>
      <c r="B299" s="11" t="s">
        <v>2992</v>
      </c>
      <c r="C299" s="6" t="s">
        <v>26</v>
      </c>
      <c r="D299" t="s">
        <v>4196</v>
      </c>
      <c r="E299" t="s">
        <v>4122</v>
      </c>
      <c r="G299" s="217">
        <v>45000</v>
      </c>
      <c r="H299">
        <f t="shared" si="4"/>
        <v>3128705</v>
      </c>
    </row>
    <row r="300" spans="1:8" x14ac:dyDescent="0.3">
      <c r="A300" s="215">
        <v>45054</v>
      </c>
      <c r="B300" s="11" t="s">
        <v>2993</v>
      </c>
      <c r="C300" s="6" t="s">
        <v>56</v>
      </c>
      <c r="D300" t="s">
        <v>4197</v>
      </c>
      <c r="E300" t="s">
        <v>4198</v>
      </c>
      <c r="G300" s="217">
        <v>4900</v>
      </c>
      <c r="H300">
        <f t="shared" si="4"/>
        <v>3123805</v>
      </c>
    </row>
    <row r="301" spans="1:8" x14ac:dyDescent="0.3">
      <c r="A301" s="215">
        <v>45054</v>
      </c>
      <c r="B301" s="11" t="s">
        <v>2994</v>
      </c>
      <c r="C301" s="6" t="s">
        <v>386</v>
      </c>
      <c r="D301" t="s">
        <v>4199</v>
      </c>
      <c r="E301" t="s">
        <v>4200</v>
      </c>
      <c r="G301" s="217">
        <v>10000</v>
      </c>
      <c r="H301">
        <f t="shared" si="4"/>
        <v>3113805</v>
      </c>
    </row>
    <row r="302" spans="1:8" x14ac:dyDescent="0.3">
      <c r="A302" s="215">
        <v>45054</v>
      </c>
      <c r="B302" s="11" t="s">
        <v>2995</v>
      </c>
      <c r="C302" s="6" t="s">
        <v>56</v>
      </c>
      <c r="D302" t="s">
        <v>4201</v>
      </c>
      <c r="E302" t="s">
        <v>4018</v>
      </c>
      <c r="G302" s="217">
        <v>140000</v>
      </c>
      <c r="H302">
        <f t="shared" si="4"/>
        <v>2973805</v>
      </c>
    </row>
    <row r="303" spans="1:8" x14ac:dyDescent="0.3">
      <c r="A303" s="215">
        <v>45055</v>
      </c>
      <c r="B303" s="11" t="s">
        <v>2996</v>
      </c>
      <c r="C303" s="6" t="s">
        <v>56</v>
      </c>
      <c r="D303" t="s">
        <v>4202</v>
      </c>
      <c r="E303" t="s">
        <v>4058</v>
      </c>
      <c r="G303" s="217">
        <v>50000</v>
      </c>
      <c r="H303">
        <f t="shared" si="4"/>
        <v>2923805</v>
      </c>
    </row>
    <row r="304" spans="1:8" x14ac:dyDescent="0.3">
      <c r="A304" s="215">
        <v>45055</v>
      </c>
      <c r="B304" s="11" t="s">
        <v>2997</v>
      </c>
      <c r="C304" s="6" t="s">
        <v>3830</v>
      </c>
      <c r="D304" t="s">
        <v>3862</v>
      </c>
      <c r="E304" t="s">
        <v>4178</v>
      </c>
      <c r="G304" s="217">
        <v>8500</v>
      </c>
      <c r="H304">
        <f t="shared" si="4"/>
        <v>2915305</v>
      </c>
    </row>
    <row r="305" spans="1:8" x14ac:dyDescent="0.3">
      <c r="A305" s="215">
        <v>45055</v>
      </c>
      <c r="B305" s="11" t="s">
        <v>2998</v>
      </c>
      <c r="C305" s="6" t="s">
        <v>26</v>
      </c>
      <c r="D305" t="s">
        <v>4203</v>
      </c>
      <c r="E305" t="s">
        <v>4007</v>
      </c>
      <c r="G305" s="217">
        <v>3500</v>
      </c>
      <c r="H305">
        <f t="shared" si="4"/>
        <v>2911805</v>
      </c>
    </row>
    <row r="306" spans="1:8" x14ac:dyDescent="0.3">
      <c r="A306" s="215">
        <v>45055</v>
      </c>
      <c r="B306" s="11" t="s">
        <v>2999</v>
      </c>
      <c r="C306" s="6" t="s">
        <v>386</v>
      </c>
      <c r="D306" t="s">
        <v>4205</v>
      </c>
      <c r="E306" t="s">
        <v>4165</v>
      </c>
      <c r="G306" s="217">
        <v>3000</v>
      </c>
      <c r="H306">
        <f t="shared" si="4"/>
        <v>2908805</v>
      </c>
    </row>
    <row r="307" spans="1:8" x14ac:dyDescent="0.3">
      <c r="A307" s="215">
        <v>45056</v>
      </c>
      <c r="B307" s="11" t="s">
        <v>3000</v>
      </c>
      <c r="C307" s="6" t="s">
        <v>386</v>
      </c>
      <c r="D307" t="s">
        <v>4204</v>
      </c>
      <c r="E307" t="s">
        <v>4163</v>
      </c>
      <c r="G307" s="217">
        <v>3000</v>
      </c>
      <c r="H307">
        <f t="shared" si="4"/>
        <v>2905805</v>
      </c>
    </row>
    <row r="308" spans="1:8" x14ac:dyDescent="0.3">
      <c r="A308" s="215">
        <v>45056</v>
      </c>
      <c r="B308" s="11" t="s">
        <v>3001</v>
      </c>
      <c r="C308" s="6" t="s">
        <v>26</v>
      </c>
      <c r="D308" t="s">
        <v>4206</v>
      </c>
      <c r="E308" t="s">
        <v>3954</v>
      </c>
      <c r="G308" s="217">
        <v>11500</v>
      </c>
      <c r="H308">
        <f t="shared" si="4"/>
        <v>2894305</v>
      </c>
    </row>
    <row r="309" spans="1:8" x14ac:dyDescent="0.3">
      <c r="A309" s="215">
        <v>45057</v>
      </c>
      <c r="B309" s="11" t="s">
        <v>3002</v>
      </c>
      <c r="C309" s="6" t="s">
        <v>26</v>
      </c>
      <c r="D309" t="s">
        <v>3991</v>
      </c>
      <c r="E309" t="s">
        <v>4042</v>
      </c>
      <c r="G309" s="217">
        <v>70000</v>
      </c>
      <c r="H309">
        <f t="shared" si="4"/>
        <v>2824305</v>
      </c>
    </row>
    <row r="310" spans="1:8" x14ac:dyDescent="0.3">
      <c r="A310" s="215">
        <v>45057</v>
      </c>
      <c r="B310" s="11" t="s">
        <v>3003</v>
      </c>
      <c r="C310" s="6" t="s">
        <v>26</v>
      </c>
      <c r="D310" t="s">
        <v>4207</v>
      </c>
      <c r="E310" t="s">
        <v>4042</v>
      </c>
      <c r="G310" s="217">
        <v>4500</v>
      </c>
      <c r="H310">
        <f t="shared" si="4"/>
        <v>2819805</v>
      </c>
    </row>
    <row r="311" spans="1:8" x14ac:dyDescent="0.3">
      <c r="A311" s="215">
        <v>45057</v>
      </c>
      <c r="B311" s="11" t="s">
        <v>3004</v>
      </c>
      <c r="C311" s="6" t="s">
        <v>3855</v>
      </c>
      <c r="D311" t="s">
        <v>4208</v>
      </c>
      <c r="E311" t="s">
        <v>4007</v>
      </c>
      <c r="G311" s="217">
        <v>100000</v>
      </c>
      <c r="H311">
        <f t="shared" si="4"/>
        <v>2719805</v>
      </c>
    </row>
    <row r="312" spans="1:8" x14ac:dyDescent="0.3">
      <c r="A312" s="215">
        <v>45057</v>
      </c>
      <c r="B312" s="11" t="s">
        <v>3005</v>
      </c>
      <c r="C312" s="6" t="s">
        <v>26</v>
      </c>
      <c r="D312" t="s">
        <v>4209</v>
      </c>
      <c r="E312" t="s">
        <v>4042</v>
      </c>
      <c r="G312" s="217">
        <v>40000</v>
      </c>
      <c r="H312">
        <f t="shared" si="4"/>
        <v>2679805</v>
      </c>
    </row>
    <row r="313" spans="1:8" x14ac:dyDescent="0.3">
      <c r="A313" s="215">
        <v>45057</v>
      </c>
      <c r="B313" s="11" t="s">
        <v>3006</v>
      </c>
      <c r="C313" s="6" t="s">
        <v>386</v>
      </c>
      <c r="D313" t="s">
        <v>4210</v>
      </c>
      <c r="E313" t="s">
        <v>4165</v>
      </c>
      <c r="G313" s="217">
        <v>5000</v>
      </c>
      <c r="H313">
        <f t="shared" si="4"/>
        <v>2674805</v>
      </c>
    </row>
    <row r="314" spans="1:8" x14ac:dyDescent="0.3">
      <c r="A314" s="215">
        <v>45057</v>
      </c>
      <c r="B314" s="11" t="s">
        <v>3007</v>
      </c>
      <c r="C314" s="6" t="s">
        <v>386</v>
      </c>
      <c r="D314" t="s">
        <v>4211</v>
      </c>
      <c r="E314" t="s">
        <v>4009</v>
      </c>
      <c r="G314" s="217">
        <v>2000</v>
      </c>
      <c r="H314">
        <f t="shared" si="4"/>
        <v>2672805</v>
      </c>
    </row>
    <row r="315" spans="1:8" x14ac:dyDescent="0.3">
      <c r="A315" s="215">
        <v>45057</v>
      </c>
      <c r="B315" s="11" t="s">
        <v>3008</v>
      </c>
      <c r="C315" s="6" t="s">
        <v>386</v>
      </c>
      <c r="D315" t="s">
        <v>4212</v>
      </c>
      <c r="E315" t="s">
        <v>4122</v>
      </c>
      <c r="G315" s="217">
        <v>50000</v>
      </c>
      <c r="H315">
        <f t="shared" si="4"/>
        <v>2622805</v>
      </c>
    </row>
    <row r="316" spans="1:8" x14ac:dyDescent="0.3">
      <c r="A316" s="215">
        <v>45057</v>
      </c>
      <c r="B316" s="11" t="s">
        <v>3009</v>
      </c>
      <c r="C316" s="6" t="s">
        <v>56</v>
      </c>
      <c r="D316" t="s">
        <v>4213</v>
      </c>
      <c r="E316" t="s">
        <v>4042</v>
      </c>
      <c r="G316" s="217">
        <v>346000</v>
      </c>
      <c r="H316">
        <f t="shared" si="4"/>
        <v>2276805</v>
      </c>
    </row>
    <row r="317" spans="1:8" x14ac:dyDescent="0.3">
      <c r="A317" s="215">
        <v>45058</v>
      </c>
      <c r="B317" s="11" t="s">
        <v>3010</v>
      </c>
      <c r="C317" s="6" t="s">
        <v>4214</v>
      </c>
      <c r="D317" t="s">
        <v>4118</v>
      </c>
      <c r="E317" t="s">
        <v>4003</v>
      </c>
      <c r="G317" s="217">
        <v>50000</v>
      </c>
      <c r="H317">
        <f t="shared" si="4"/>
        <v>2226805</v>
      </c>
    </row>
    <row r="318" spans="1:8" x14ac:dyDescent="0.3">
      <c r="A318" s="215">
        <v>45058</v>
      </c>
      <c r="B318" s="11" t="s">
        <v>3011</v>
      </c>
      <c r="C318" s="6" t="s">
        <v>26</v>
      </c>
      <c r="D318" t="s">
        <v>3980</v>
      </c>
      <c r="E318" t="s">
        <v>3981</v>
      </c>
      <c r="G318" s="217">
        <v>40000</v>
      </c>
      <c r="H318">
        <f t="shared" si="4"/>
        <v>2186805</v>
      </c>
    </row>
    <row r="319" spans="1:8" x14ac:dyDescent="0.3">
      <c r="A319" s="215">
        <v>45061</v>
      </c>
      <c r="B319" s="11" t="s">
        <v>3012</v>
      </c>
      <c r="C319" s="6" t="s">
        <v>3830</v>
      </c>
      <c r="D319" t="s">
        <v>4049</v>
      </c>
      <c r="E319" t="s">
        <v>4178</v>
      </c>
      <c r="G319" s="217">
        <v>31600</v>
      </c>
      <c r="H319">
        <f t="shared" si="4"/>
        <v>2155205</v>
      </c>
    </row>
    <row r="320" spans="1:8" x14ac:dyDescent="0.3">
      <c r="A320" s="215">
        <v>45061</v>
      </c>
      <c r="B320" s="11" t="s">
        <v>3013</v>
      </c>
      <c r="C320" s="6" t="s">
        <v>26</v>
      </c>
      <c r="D320" t="s">
        <v>4215</v>
      </c>
      <c r="E320" t="s">
        <v>4216</v>
      </c>
      <c r="G320" s="217">
        <v>36000</v>
      </c>
      <c r="H320">
        <f t="shared" si="4"/>
        <v>2119205</v>
      </c>
    </row>
    <row r="321" spans="1:8" x14ac:dyDescent="0.3">
      <c r="A321" s="215">
        <v>45061</v>
      </c>
      <c r="B321" s="11" t="s">
        <v>3014</v>
      </c>
      <c r="C321" s="6" t="s">
        <v>26</v>
      </c>
      <c r="D321" t="s">
        <v>4217</v>
      </c>
      <c r="E321" t="s">
        <v>4009</v>
      </c>
      <c r="G321" s="217">
        <v>49000</v>
      </c>
      <c r="H321">
        <f t="shared" si="4"/>
        <v>2070205</v>
      </c>
    </row>
    <row r="322" spans="1:8" x14ac:dyDescent="0.3">
      <c r="A322" s="215">
        <v>45061</v>
      </c>
      <c r="B322" s="11" t="s">
        <v>3015</v>
      </c>
      <c r="C322" s="6" t="s">
        <v>3751</v>
      </c>
      <c r="D322" t="s">
        <v>4218</v>
      </c>
      <c r="G322" s="217">
        <v>66800</v>
      </c>
      <c r="H322">
        <f t="shared" si="4"/>
        <v>2003405</v>
      </c>
    </row>
    <row r="323" spans="1:8" x14ac:dyDescent="0.3">
      <c r="A323" s="215">
        <v>45061</v>
      </c>
      <c r="B323" s="11" t="s">
        <v>3016</v>
      </c>
      <c r="C323" s="6" t="s">
        <v>3473</v>
      </c>
      <c r="D323" t="s">
        <v>4219</v>
      </c>
      <c r="E323" t="s">
        <v>4163</v>
      </c>
      <c r="G323" s="217">
        <v>10000</v>
      </c>
      <c r="H323">
        <f t="shared" si="4"/>
        <v>1993405</v>
      </c>
    </row>
    <row r="324" spans="1:8" x14ac:dyDescent="0.3">
      <c r="A324" s="215">
        <v>45061</v>
      </c>
      <c r="B324" s="11" t="s">
        <v>3017</v>
      </c>
      <c r="C324" s="6" t="s">
        <v>386</v>
      </c>
      <c r="D324" t="s">
        <v>4220</v>
      </c>
      <c r="E324" t="s">
        <v>3954</v>
      </c>
      <c r="G324" s="217">
        <v>32000</v>
      </c>
      <c r="H324">
        <f t="shared" si="4"/>
        <v>1961405</v>
      </c>
    </row>
    <row r="325" spans="1:8" x14ac:dyDescent="0.3">
      <c r="A325" s="215">
        <v>45062</v>
      </c>
      <c r="B325" s="11" t="s">
        <v>3018</v>
      </c>
      <c r="C325" s="6" t="s">
        <v>402</v>
      </c>
      <c r="D325" t="s">
        <v>4221</v>
      </c>
      <c r="E325" t="s">
        <v>4152</v>
      </c>
      <c r="G325" s="217">
        <v>11000</v>
      </c>
      <c r="H325">
        <f t="shared" si="4"/>
        <v>1950405</v>
      </c>
    </row>
    <row r="326" spans="1:8" x14ac:dyDescent="0.3">
      <c r="A326" s="215">
        <v>45062</v>
      </c>
      <c r="B326" s="11" t="s">
        <v>3019</v>
      </c>
      <c r="C326" s="6" t="s">
        <v>386</v>
      </c>
      <c r="D326" t="s">
        <v>4222</v>
      </c>
      <c r="E326" t="s">
        <v>4165</v>
      </c>
      <c r="G326" s="217">
        <v>3000</v>
      </c>
      <c r="H326">
        <f t="shared" si="4"/>
        <v>1947405</v>
      </c>
    </row>
    <row r="327" spans="1:8" x14ac:dyDescent="0.3">
      <c r="A327" s="215">
        <v>45062</v>
      </c>
      <c r="B327" s="11" t="s">
        <v>3020</v>
      </c>
      <c r="C327" s="6" t="s">
        <v>3751</v>
      </c>
      <c r="D327" t="s">
        <v>4223</v>
      </c>
      <c r="G327" s="217">
        <v>8000</v>
      </c>
      <c r="H327">
        <f t="shared" si="4"/>
        <v>1939405</v>
      </c>
    </row>
    <row r="328" spans="1:8" x14ac:dyDescent="0.3">
      <c r="A328" s="215">
        <v>45062</v>
      </c>
      <c r="B328" s="11" t="s">
        <v>3021</v>
      </c>
      <c r="C328" s="6" t="s">
        <v>3751</v>
      </c>
      <c r="D328" t="s">
        <v>4224</v>
      </c>
      <c r="G328" s="217">
        <v>1500</v>
      </c>
      <c r="H328">
        <f t="shared" si="4"/>
        <v>1937905</v>
      </c>
    </row>
    <row r="329" spans="1:8" x14ac:dyDescent="0.3">
      <c r="A329" s="215">
        <v>45063</v>
      </c>
      <c r="B329" s="11" t="s">
        <v>3022</v>
      </c>
      <c r="C329" s="6" t="s">
        <v>56</v>
      </c>
      <c r="D329" t="s">
        <v>4225</v>
      </c>
      <c r="E329" t="s">
        <v>4178</v>
      </c>
      <c r="G329" s="217">
        <v>251500</v>
      </c>
      <c r="H329">
        <f t="shared" si="4"/>
        <v>1686405</v>
      </c>
    </row>
    <row r="330" spans="1:8" x14ac:dyDescent="0.3">
      <c r="A330" s="215">
        <v>45064</v>
      </c>
      <c r="B330" s="11" t="s">
        <v>3023</v>
      </c>
      <c r="C330" s="6" t="s">
        <v>4226</v>
      </c>
      <c r="D330" t="s">
        <v>4227</v>
      </c>
      <c r="E330" t="s">
        <v>3954</v>
      </c>
      <c r="G330" s="217">
        <v>12000</v>
      </c>
      <c r="H330">
        <f t="shared" ref="H330:H368" si="5">H329-G330+F330</f>
        <v>1674405</v>
      </c>
    </row>
    <row r="331" spans="1:8" x14ac:dyDescent="0.3">
      <c r="A331" s="215">
        <v>45065</v>
      </c>
      <c r="B331" s="11" t="s">
        <v>3024</v>
      </c>
      <c r="C331" s="6" t="s">
        <v>3682</v>
      </c>
      <c r="D331" t="s">
        <v>4228</v>
      </c>
      <c r="E331" t="s">
        <v>4178</v>
      </c>
      <c r="G331" s="217">
        <v>7800</v>
      </c>
      <c r="H331">
        <f t="shared" si="5"/>
        <v>1666605</v>
      </c>
    </row>
    <row r="332" spans="1:8" x14ac:dyDescent="0.3">
      <c r="A332" s="215">
        <v>45065</v>
      </c>
      <c r="B332" s="11" t="s">
        <v>3025</v>
      </c>
      <c r="C332" s="6" t="s">
        <v>26</v>
      </c>
      <c r="D332" s="6" t="s">
        <v>4229</v>
      </c>
      <c r="E332" t="s">
        <v>4007</v>
      </c>
      <c r="G332" s="217">
        <v>12000</v>
      </c>
      <c r="H332">
        <f t="shared" si="5"/>
        <v>1654605</v>
      </c>
    </row>
    <row r="333" spans="1:8" x14ac:dyDescent="0.3">
      <c r="A333" s="215">
        <v>45065</v>
      </c>
      <c r="B333" s="11" t="s">
        <v>3026</v>
      </c>
      <c r="C333" s="6" t="s">
        <v>3473</v>
      </c>
      <c r="D333" t="s">
        <v>4201</v>
      </c>
      <c r="E333" t="s">
        <v>4018</v>
      </c>
      <c r="G333" s="217">
        <v>130000</v>
      </c>
      <c r="H333">
        <f t="shared" si="5"/>
        <v>1524605</v>
      </c>
    </row>
    <row r="334" spans="1:8" x14ac:dyDescent="0.3">
      <c r="A334" s="215">
        <v>45065</v>
      </c>
      <c r="B334" s="11" t="s">
        <v>3027</v>
      </c>
      <c r="C334" s="6" t="s">
        <v>3473</v>
      </c>
      <c r="D334" t="s">
        <v>4232</v>
      </c>
      <c r="E334" t="s">
        <v>4198</v>
      </c>
      <c r="G334" s="217">
        <v>3500</v>
      </c>
      <c r="H334">
        <f t="shared" si="5"/>
        <v>1521105</v>
      </c>
    </row>
    <row r="335" spans="1:8" x14ac:dyDescent="0.3">
      <c r="A335" s="215">
        <v>45065</v>
      </c>
      <c r="B335" s="11" t="s">
        <v>3028</v>
      </c>
      <c r="C335" s="6" t="s">
        <v>26</v>
      </c>
      <c r="D335" t="s">
        <v>4230</v>
      </c>
      <c r="E335" t="s">
        <v>4231</v>
      </c>
      <c r="G335" s="217">
        <v>70000</v>
      </c>
      <c r="H335">
        <f t="shared" si="5"/>
        <v>1451105</v>
      </c>
    </row>
    <row r="336" spans="1:8" x14ac:dyDescent="0.3">
      <c r="A336" s="215">
        <v>45068</v>
      </c>
      <c r="B336" s="11" t="s">
        <v>3029</v>
      </c>
      <c r="C336" s="6" t="s">
        <v>3751</v>
      </c>
      <c r="D336" t="s">
        <v>4233</v>
      </c>
      <c r="E336" t="s">
        <v>862</v>
      </c>
      <c r="G336" s="217">
        <v>35000</v>
      </c>
      <c r="H336">
        <f t="shared" si="5"/>
        <v>1416105</v>
      </c>
    </row>
    <row r="337" spans="1:8" x14ac:dyDescent="0.3">
      <c r="A337" s="215">
        <v>45068</v>
      </c>
      <c r="B337" s="11" t="s">
        <v>3030</v>
      </c>
      <c r="C337" s="6" t="s">
        <v>56</v>
      </c>
      <c r="D337" t="s">
        <v>4234</v>
      </c>
      <c r="E337" t="s">
        <v>4235</v>
      </c>
      <c r="G337" s="217">
        <v>15000</v>
      </c>
      <c r="H337">
        <f t="shared" si="5"/>
        <v>1401105</v>
      </c>
    </row>
    <row r="338" spans="1:8" x14ac:dyDescent="0.3">
      <c r="A338" s="215">
        <v>45068</v>
      </c>
      <c r="B338" s="11" t="s">
        <v>3031</v>
      </c>
      <c r="C338" s="6" t="s">
        <v>386</v>
      </c>
      <c r="D338" t="s">
        <v>4236</v>
      </c>
      <c r="E338" t="s">
        <v>4163</v>
      </c>
      <c r="G338" s="217">
        <v>5000</v>
      </c>
      <c r="H338">
        <f t="shared" si="5"/>
        <v>1396105</v>
      </c>
    </row>
    <row r="339" spans="1:8" x14ac:dyDescent="0.3">
      <c r="A339" s="215">
        <v>45068</v>
      </c>
      <c r="B339" s="11" t="s">
        <v>3032</v>
      </c>
      <c r="C339" s="6" t="s">
        <v>56</v>
      </c>
      <c r="D339" t="s">
        <v>4237</v>
      </c>
      <c r="E339" t="s">
        <v>4018</v>
      </c>
      <c r="G339" s="217">
        <v>30000</v>
      </c>
      <c r="H339">
        <f t="shared" si="5"/>
        <v>1366105</v>
      </c>
    </row>
    <row r="340" spans="1:8" x14ac:dyDescent="0.3">
      <c r="A340" s="215">
        <v>45068</v>
      </c>
      <c r="B340" s="11" t="s">
        <v>3033</v>
      </c>
      <c r="C340" s="6" t="s">
        <v>386</v>
      </c>
      <c r="D340" t="s">
        <v>4238</v>
      </c>
      <c r="E340" t="s">
        <v>4009</v>
      </c>
      <c r="G340" s="217">
        <v>6000</v>
      </c>
      <c r="H340">
        <f t="shared" si="5"/>
        <v>1360105</v>
      </c>
    </row>
    <row r="341" spans="1:8" x14ac:dyDescent="0.3">
      <c r="A341" s="215">
        <v>45068</v>
      </c>
      <c r="B341" s="11" t="s">
        <v>3034</v>
      </c>
      <c r="C341" s="6" t="s">
        <v>386</v>
      </c>
      <c r="D341" t="s">
        <v>4239</v>
      </c>
      <c r="E341" t="s">
        <v>4058</v>
      </c>
      <c r="G341" s="217">
        <v>9500</v>
      </c>
      <c r="H341">
        <f t="shared" si="5"/>
        <v>1350605</v>
      </c>
    </row>
    <row r="342" spans="1:8" x14ac:dyDescent="0.3">
      <c r="A342" s="215">
        <v>45068</v>
      </c>
      <c r="B342" s="11"/>
      <c r="C342" s="6" t="s">
        <v>3400</v>
      </c>
      <c r="D342" s="6" t="s">
        <v>4247</v>
      </c>
      <c r="F342">
        <v>3500000</v>
      </c>
      <c r="G342" s="217"/>
      <c r="H342">
        <f t="shared" si="5"/>
        <v>4850605</v>
      </c>
    </row>
    <row r="343" spans="1:8" x14ac:dyDescent="0.3">
      <c r="A343" s="215">
        <v>45069</v>
      </c>
      <c r="B343" s="11" t="s">
        <v>3035</v>
      </c>
      <c r="C343" s="6" t="s">
        <v>386</v>
      </c>
      <c r="D343" t="s">
        <v>4240</v>
      </c>
      <c r="E343" t="s">
        <v>4163</v>
      </c>
      <c r="G343" s="217">
        <v>3000</v>
      </c>
      <c r="H343">
        <f t="shared" si="5"/>
        <v>4847605</v>
      </c>
    </row>
    <row r="344" spans="1:8" x14ac:dyDescent="0.3">
      <c r="A344" s="215">
        <v>45069</v>
      </c>
      <c r="B344" s="11" t="s">
        <v>3036</v>
      </c>
      <c r="C344" s="6" t="s">
        <v>3830</v>
      </c>
      <c r="D344" t="s">
        <v>4241</v>
      </c>
      <c r="E344" t="s">
        <v>4178</v>
      </c>
      <c r="G344" s="217">
        <v>29100</v>
      </c>
      <c r="H344">
        <f t="shared" si="5"/>
        <v>4818505</v>
      </c>
    </row>
    <row r="345" spans="1:8" x14ac:dyDescent="0.3">
      <c r="A345" s="215">
        <v>45070</v>
      </c>
      <c r="B345" s="11" t="s">
        <v>3037</v>
      </c>
      <c r="C345" s="6" t="s">
        <v>4242</v>
      </c>
      <c r="D345" t="s">
        <v>4118</v>
      </c>
      <c r="E345" t="s">
        <v>4003</v>
      </c>
      <c r="G345" s="217">
        <v>50000</v>
      </c>
      <c r="H345">
        <f t="shared" si="5"/>
        <v>4768505</v>
      </c>
    </row>
    <row r="346" spans="1:8" x14ac:dyDescent="0.3">
      <c r="A346" s="215">
        <v>45070</v>
      </c>
      <c r="B346" s="11" t="s">
        <v>3038</v>
      </c>
      <c r="C346" s="6" t="s">
        <v>4243</v>
      </c>
      <c r="D346" t="s">
        <v>4244</v>
      </c>
      <c r="E346" t="s">
        <v>4081</v>
      </c>
      <c r="G346" s="217">
        <v>3000</v>
      </c>
      <c r="H346">
        <f t="shared" si="5"/>
        <v>4765505</v>
      </c>
    </row>
    <row r="347" spans="1:8" x14ac:dyDescent="0.3">
      <c r="A347" s="215">
        <v>45070</v>
      </c>
      <c r="B347" s="11" t="s">
        <v>3039</v>
      </c>
      <c r="C347" s="6" t="s">
        <v>3855</v>
      </c>
      <c r="D347" t="s">
        <v>4245</v>
      </c>
      <c r="E347" t="s">
        <v>4007</v>
      </c>
      <c r="G347" s="217">
        <v>25500</v>
      </c>
      <c r="H347">
        <f t="shared" si="5"/>
        <v>4740005</v>
      </c>
    </row>
    <row r="348" spans="1:8" x14ac:dyDescent="0.3">
      <c r="A348" s="215">
        <v>45071</v>
      </c>
      <c r="B348" s="11" t="s">
        <v>3040</v>
      </c>
      <c r="C348" s="6" t="s">
        <v>56</v>
      </c>
      <c r="D348" t="s">
        <v>4246</v>
      </c>
      <c r="E348" t="s">
        <v>483</v>
      </c>
      <c r="G348" s="217">
        <v>1370000</v>
      </c>
      <c r="H348">
        <f t="shared" si="5"/>
        <v>3370005</v>
      </c>
    </row>
    <row r="349" spans="1:8" x14ac:dyDescent="0.3">
      <c r="A349" s="215">
        <v>45071</v>
      </c>
      <c r="B349" s="11" t="s">
        <v>3041</v>
      </c>
      <c r="C349" s="6" t="s">
        <v>56</v>
      </c>
      <c r="D349" t="s">
        <v>4248</v>
      </c>
      <c r="E349" t="s">
        <v>4178</v>
      </c>
      <c r="G349" s="217">
        <v>262500</v>
      </c>
      <c r="H349">
        <f t="shared" si="5"/>
        <v>3107505</v>
      </c>
    </row>
    <row r="350" spans="1:8" x14ac:dyDescent="0.3">
      <c r="A350" s="215">
        <v>45071</v>
      </c>
      <c r="B350" s="11" t="s">
        <v>3042</v>
      </c>
      <c r="C350" s="6" t="s">
        <v>386</v>
      </c>
      <c r="D350" t="s">
        <v>4249</v>
      </c>
      <c r="E350" t="s">
        <v>4163</v>
      </c>
      <c r="G350" s="217">
        <v>5000</v>
      </c>
      <c r="H350">
        <f t="shared" si="5"/>
        <v>3102505</v>
      </c>
    </row>
    <row r="351" spans="1:8" x14ac:dyDescent="0.3">
      <c r="A351" s="215">
        <v>45071</v>
      </c>
      <c r="B351" s="11" t="s">
        <v>3043</v>
      </c>
      <c r="C351" s="6" t="s">
        <v>3336</v>
      </c>
      <c r="D351" t="s">
        <v>4250</v>
      </c>
      <c r="E351" t="s">
        <v>4178</v>
      </c>
      <c r="G351" s="217">
        <v>100000</v>
      </c>
      <c r="H351">
        <f t="shared" si="5"/>
        <v>3002505</v>
      </c>
    </row>
    <row r="352" spans="1:8" s="224" customFormat="1" x14ac:dyDescent="0.3">
      <c r="A352" s="221">
        <v>45071</v>
      </c>
      <c r="B352" s="222" t="s">
        <v>3044</v>
      </c>
      <c r="C352" s="223" t="s">
        <v>3473</v>
      </c>
      <c r="D352" s="224" t="s">
        <v>4251</v>
      </c>
      <c r="E352" s="224" t="s">
        <v>3954</v>
      </c>
      <c r="G352" s="236">
        <v>100000</v>
      </c>
      <c r="H352" s="224">
        <f t="shared" si="5"/>
        <v>2902505</v>
      </c>
    </row>
    <row r="353" spans="1:8" x14ac:dyDescent="0.3">
      <c r="A353" s="215">
        <v>45072</v>
      </c>
      <c r="B353" s="11" t="s">
        <v>3045</v>
      </c>
      <c r="C353" s="6" t="s">
        <v>56</v>
      </c>
      <c r="D353" t="s">
        <v>4252</v>
      </c>
      <c r="E353" t="s">
        <v>726</v>
      </c>
      <c r="G353" s="217">
        <v>117200</v>
      </c>
      <c r="H353">
        <f t="shared" si="5"/>
        <v>2785305</v>
      </c>
    </row>
    <row r="354" spans="1:8" x14ac:dyDescent="0.3">
      <c r="A354" s="215">
        <v>45072</v>
      </c>
      <c r="B354" s="11" t="s">
        <v>3046</v>
      </c>
      <c r="C354" s="6" t="s">
        <v>3830</v>
      </c>
      <c r="D354" t="s">
        <v>4253</v>
      </c>
      <c r="E354" t="s">
        <v>4178</v>
      </c>
      <c r="G354" s="217">
        <v>27500</v>
      </c>
      <c r="H354">
        <f t="shared" si="5"/>
        <v>2757805</v>
      </c>
    </row>
    <row r="355" spans="1:8" x14ac:dyDescent="0.3">
      <c r="A355" s="215">
        <v>45072</v>
      </c>
      <c r="B355" s="11" t="s">
        <v>3047</v>
      </c>
      <c r="C355" s="6" t="s">
        <v>1427</v>
      </c>
      <c r="D355" t="s">
        <v>4254</v>
      </c>
      <c r="E355" t="s">
        <v>4255</v>
      </c>
      <c r="G355" s="217">
        <v>5000</v>
      </c>
      <c r="H355">
        <f t="shared" si="5"/>
        <v>2752805</v>
      </c>
    </row>
    <row r="356" spans="1:8" x14ac:dyDescent="0.3">
      <c r="A356" s="215">
        <v>45075</v>
      </c>
      <c r="B356" s="11" t="s">
        <v>3048</v>
      </c>
      <c r="C356" s="6" t="s">
        <v>26</v>
      </c>
      <c r="D356" t="s">
        <v>4256</v>
      </c>
      <c r="E356" t="s">
        <v>483</v>
      </c>
      <c r="G356" s="217">
        <v>420000</v>
      </c>
      <c r="H356">
        <f t="shared" si="5"/>
        <v>2332805</v>
      </c>
    </row>
    <row r="357" spans="1:8" x14ac:dyDescent="0.3">
      <c r="A357" s="215">
        <v>45075</v>
      </c>
      <c r="B357" s="11" t="s">
        <v>3049</v>
      </c>
      <c r="C357" s="6" t="s">
        <v>26</v>
      </c>
      <c r="D357" t="s">
        <v>4257</v>
      </c>
      <c r="E357" t="s">
        <v>4258</v>
      </c>
      <c r="G357" s="217">
        <v>5000</v>
      </c>
      <c r="H357">
        <f t="shared" si="5"/>
        <v>2327805</v>
      </c>
    </row>
    <row r="358" spans="1:8" x14ac:dyDescent="0.3">
      <c r="A358" s="215">
        <v>45075</v>
      </c>
      <c r="B358" s="11" t="s">
        <v>3050</v>
      </c>
      <c r="C358" s="6" t="s">
        <v>3473</v>
      </c>
      <c r="D358" t="s">
        <v>4259</v>
      </c>
      <c r="E358" t="s">
        <v>3954</v>
      </c>
      <c r="G358" s="217">
        <v>80000</v>
      </c>
      <c r="H358">
        <f t="shared" si="5"/>
        <v>2247805</v>
      </c>
    </row>
    <row r="359" spans="1:8" x14ac:dyDescent="0.3">
      <c r="A359" s="215">
        <v>45075</v>
      </c>
      <c r="B359" s="11" t="s">
        <v>3051</v>
      </c>
      <c r="C359" s="6" t="s">
        <v>386</v>
      </c>
      <c r="D359" t="s">
        <v>4260</v>
      </c>
      <c r="E359" t="s">
        <v>483</v>
      </c>
      <c r="G359" s="217">
        <v>49500</v>
      </c>
      <c r="H359">
        <f t="shared" si="5"/>
        <v>2198305</v>
      </c>
    </row>
    <row r="360" spans="1:8" x14ac:dyDescent="0.3">
      <c r="A360" s="215">
        <v>45076</v>
      </c>
      <c r="B360" s="11" t="s">
        <v>3052</v>
      </c>
      <c r="C360" s="6" t="s">
        <v>3751</v>
      </c>
      <c r="D360" t="s">
        <v>4261</v>
      </c>
      <c r="E360" t="s">
        <v>483</v>
      </c>
      <c r="G360" s="217">
        <v>6000</v>
      </c>
      <c r="H360">
        <f t="shared" si="5"/>
        <v>2192305</v>
      </c>
    </row>
    <row r="361" spans="1:8" x14ac:dyDescent="0.3">
      <c r="A361" s="215">
        <v>45076</v>
      </c>
      <c r="B361" s="11" t="s">
        <v>3053</v>
      </c>
      <c r="C361" s="6" t="s">
        <v>4262</v>
      </c>
      <c r="D361" t="s">
        <v>4263</v>
      </c>
      <c r="E361" t="s">
        <v>4163</v>
      </c>
      <c r="G361" s="217">
        <v>20000</v>
      </c>
      <c r="H361">
        <f t="shared" si="5"/>
        <v>2172305</v>
      </c>
    </row>
    <row r="362" spans="1:8" x14ac:dyDescent="0.3">
      <c r="A362" s="215">
        <v>45077</v>
      </c>
      <c r="B362" s="11" t="s">
        <v>3054</v>
      </c>
      <c r="C362" s="6" t="s">
        <v>56</v>
      </c>
      <c r="D362" t="s">
        <v>4264</v>
      </c>
      <c r="E362" t="s">
        <v>4081</v>
      </c>
      <c r="G362" s="217">
        <v>150000</v>
      </c>
      <c r="H362">
        <f t="shared" si="5"/>
        <v>2022305</v>
      </c>
    </row>
    <row r="363" spans="1:8" x14ac:dyDescent="0.3">
      <c r="A363" s="215">
        <v>45077</v>
      </c>
      <c r="B363" s="11" t="s">
        <v>3055</v>
      </c>
      <c r="C363" s="6" t="s">
        <v>3336</v>
      </c>
      <c r="D363" t="s">
        <v>4265</v>
      </c>
      <c r="G363" s="217">
        <v>5900</v>
      </c>
      <c r="H363">
        <f t="shared" si="5"/>
        <v>2016405</v>
      </c>
    </row>
    <row r="364" spans="1:8" x14ac:dyDescent="0.3">
      <c r="A364" s="215">
        <v>45077</v>
      </c>
      <c r="B364" s="11" t="s">
        <v>3056</v>
      </c>
      <c r="C364" s="6" t="s">
        <v>386</v>
      </c>
      <c r="D364" t="s">
        <v>4266</v>
      </c>
      <c r="E364" t="s">
        <v>4163</v>
      </c>
      <c r="G364" s="217">
        <v>10000</v>
      </c>
      <c r="H364">
        <f t="shared" si="5"/>
        <v>2006405</v>
      </c>
    </row>
    <row r="365" spans="1:8" x14ac:dyDescent="0.3">
      <c r="A365" s="215">
        <v>45078</v>
      </c>
      <c r="B365" s="11" t="s">
        <v>3057</v>
      </c>
      <c r="C365" s="6" t="s">
        <v>56</v>
      </c>
      <c r="D365" t="s">
        <v>4267</v>
      </c>
      <c r="E365" t="s">
        <v>3992</v>
      </c>
      <c r="G365" s="217">
        <v>428000</v>
      </c>
      <c r="H365">
        <f>H364-G365+F365</f>
        <v>1578405</v>
      </c>
    </row>
    <row r="366" spans="1:8" x14ac:dyDescent="0.3">
      <c r="A366" s="215">
        <v>45078</v>
      </c>
      <c r="B366" s="11" t="s">
        <v>3058</v>
      </c>
      <c r="C366" s="6" t="s">
        <v>56</v>
      </c>
      <c r="D366" t="s">
        <v>4268</v>
      </c>
      <c r="E366" t="s">
        <v>4269</v>
      </c>
      <c r="G366" s="217">
        <v>230000</v>
      </c>
      <c r="H366">
        <f t="shared" si="5"/>
        <v>1348405</v>
      </c>
    </row>
    <row r="367" spans="1:8" x14ac:dyDescent="0.3">
      <c r="A367" s="215">
        <v>45078</v>
      </c>
      <c r="B367" s="11" t="s">
        <v>3059</v>
      </c>
      <c r="C367" s="6" t="s">
        <v>386</v>
      </c>
      <c r="D367" t="s">
        <v>4270</v>
      </c>
      <c r="E367" t="s">
        <v>4163</v>
      </c>
      <c r="G367" s="217">
        <v>3000</v>
      </c>
      <c r="H367">
        <f t="shared" si="5"/>
        <v>1345405</v>
      </c>
    </row>
    <row r="368" spans="1:8" x14ac:dyDescent="0.3">
      <c r="A368" s="215">
        <v>45078</v>
      </c>
      <c r="B368" s="11" t="s">
        <v>3060</v>
      </c>
      <c r="C368" s="6" t="s">
        <v>56</v>
      </c>
      <c r="D368" t="s">
        <v>4271</v>
      </c>
      <c r="E368" t="s">
        <v>4272</v>
      </c>
      <c r="G368" s="217">
        <v>5000</v>
      </c>
      <c r="H368">
        <f t="shared" si="5"/>
        <v>1340405</v>
      </c>
    </row>
    <row r="369" spans="1:8" x14ac:dyDescent="0.3">
      <c r="A369" s="215">
        <v>45078</v>
      </c>
      <c r="B369" s="11"/>
      <c r="C369" s="6" t="s">
        <v>3400</v>
      </c>
      <c r="D369" s="6" t="s">
        <v>4273</v>
      </c>
      <c r="F369" s="217">
        <v>3500000</v>
      </c>
      <c r="G369" s="217"/>
      <c r="H369" s="218">
        <f>H368-G369+F369</f>
        <v>4840405</v>
      </c>
    </row>
    <row r="370" spans="1:8" x14ac:dyDescent="0.3">
      <c r="A370" s="215">
        <v>45079</v>
      </c>
      <c r="B370" s="11" t="s">
        <v>3061</v>
      </c>
      <c r="C370" s="6" t="s">
        <v>1258</v>
      </c>
      <c r="D370" t="s">
        <v>4274</v>
      </c>
      <c r="E370" t="s">
        <v>4039</v>
      </c>
      <c r="G370" s="217">
        <v>400000</v>
      </c>
      <c r="H370" s="218">
        <f t="shared" ref="H370:H434" si="6">H369-G370+F370</f>
        <v>4440405</v>
      </c>
    </row>
    <row r="371" spans="1:8" x14ac:dyDescent="0.3">
      <c r="A371" s="215">
        <v>45079</v>
      </c>
      <c r="B371" s="11" t="s">
        <v>3062</v>
      </c>
      <c r="C371" s="6" t="s">
        <v>4214</v>
      </c>
      <c r="D371" t="s">
        <v>4118</v>
      </c>
      <c r="E371" t="s">
        <v>4275</v>
      </c>
      <c r="G371" s="217">
        <v>100000</v>
      </c>
      <c r="H371" s="218">
        <f t="shared" si="6"/>
        <v>4340405</v>
      </c>
    </row>
    <row r="372" spans="1:8" x14ac:dyDescent="0.3">
      <c r="A372" s="215">
        <v>45082</v>
      </c>
      <c r="B372" s="11" t="s">
        <v>3063</v>
      </c>
      <c r="C372" s="6" t="s">
        <v>386</v>
      </c>
      <c r="D372" t="s">
        <v>4276</v>
      </c>
      <c r="E372" t="s">
        <v>4277</v>
      </c>
      <c r="G372" s="217">
        <v>3000</v>
      </c>
      <c r="H372" s="218">
        <f t="shared" si="6"/>
        <v>4337405</v>
      </c>
    </row>
    <row r="373" spans="1:8" x14ac:dyDescent="0.3">
      <c r="A373" s="215">
        <v>45082</v>
      </c>
      <c r="B373" s="11" t="s">
        <v>3064</v>
      </c>
      <c r="C373" s="6" t="s">
        <v>3830</v>
      </c>
      <c r="D373" t="s">
        <v>4140</v>
      </c>
      <c r="E373" t="s">
        <v>4178</v>
      </c>
      <c r="G373" s="217">
        <v>29100</v>
      </c>
      <c r="H373" s="218">
        <f t="shared" si="6"/>
        <v>4308305</v>
      </c>
    </row>
    <row r="374" spans="1:8" x14ac:dyDescent="0.3">
      <c r="A374" s="215">
        <v>45083</v>
      </c>
      <c r="B374" s="11" t="s">
        <v>3065</v>
      </c>
      <c r="C374" s="6" t="s">
        <v>402</v>
      </c>
      <c r="D374" t="s">
        <v>4278</v>
      </c>
      <c r="E374" t="s">
        <v>4163</v>
      </c>
      <c r="G374" s="217">
        <v>5000</v>
      </c>
      <c r="H374" s="218">
        <f t="shared" si="6"/>
        <v>4303305</v>
      </c>
    </row>
    <row r="375" spans="1:8" x14ac:dyDescent="0.3">
      <c r="A375" s="215">
        <v>45084</v>
      </c>
      <c r="B375" s="11" t="s">
        <v>3066</v>
      </c>
      <c r="C375" s="6" t="s">
        <v>386</v>
      </c>
      <c r="D375" t="s">
        <v>4279</v>
      </c>
      <c r="E375" t="s">
        <v>4026</v>
      </c>
      <c r="G375" s="217">
        <v>25000</v>
      </c>
      <c r="H375" s="218">
        <f t="shared" si="6"/>
        <v>4278305</v>
      </c>
    </row>
    <row r="376" spans="1:8" x14ac:dyDescent="0.3">
      <c r="A376" s="215">
        <v>45084</v>
      </c>
      <c r="B376" s="11" t="s">
        <v>3067</v>
      </c>
      <c r="C376" s="6" t="s">
        <v>402</v>
      </c>
      <c r="D376" t="s">
        <v>4280</v>
      </c>
      <c r="E376" t="s">
        <v>4152</v>
      </c>
      <c r="G376" s="217">
        <v>30000</v>
      </c>
      <c r="H376" s="218">
        <f t="shared" si="6"/>
        <v>4248305</v>
      </c>
    </row>
    <row r="377" spans="1:8" x14ac:dyDescent="0.3">
      <c r="A377" s="215">
        <v>45084</v>
      </c>
      <c r="B377" s="11" t="s">
        <v>3068</v>
      </c>
      <c r="C377" s="6" t="s">
        <v>56</v>
      </c>
      <c r="D377" t="s">
        <v>4281</v>
      </c>
      <c r="E377" t="s">
        <v>726</v>
      </c>
      <c r="G377" s="217">
        <v>171550</v>
      </c>
      <c r="H377" s="218">
        <f t="shared" si="6"/>
        <v>4076755</v>
      </c>
    </row>
    <row r="378" spans="1:8" x14ac:dyDescent="0.3">
      <c r="A378" s="215">
        <v>45084</v>
      </c>
      <c r="B378" s="11" t="s">
        <v>3069</v>
      </c>
      <c r="C378" s="6" t="s">
        <v>56</v>
      </c>
      <c r="D378" t="s">
        <v>4282</v>
      </c>
      <c r="E378" t="s">
        <v>483</v>
      </c>
      <c r="G378" s="217">
        <v>169100</v>
      </c>
      <c r="H378" s="218">
        <f t="shared" si="6"/>
        <v>3907655</v>
      </c>
    </row>
    <row r="379" spans="1:8" x14ac:dyDescent="0.3">
      <c r="A379" s="215">
        <v>45085</v>
      </c>
      <c r="B379" s="11" t="s">
        <v>3070</v>
      </c>
      <c r="C379" s="6" t="s">
        <v>3830</v>
      </c>
      <c r="D379" t="s">
        <v>4183</v>
      </c>
      <c r="E379" t="s">
        <v>4178</v>
      </c>
      <c r="G379" s="217">
        <v>15000</v>
      </c>
      <c r="H379" s="218">
        <f t="shared" si="6"/>
        <v>3892655</v>
      </c>
    </row>
    <row r="380" spans="1:8" x14ac:dyDescent="0.3">
      <c r="A380" s="215">
        <v>45085</v>
      </c>
      <c r="B380" s="11" t="s">
        <v>3071</v>
      </c>
      <c r="C380" s="6" t="s">
        <v>56</v>
      </c>
      <c r="D380" t="s">
        <v>4283</v>
      </c>
      <c r="E380" t="s">
        <v>4018</v>
      </c>
      <c r="G380" s="217">
        <v>25000</v>
      </c>
      <c r="H380" s="218">
        <f t="shared" si="6"/>
        <v>3867655</v>
      </c>
    </row>
    <row r="381" spans="1:8" x14ac:dyDescent="0.3">
      <c r="A381" s="215">
        <v>45085</v>
      </c>
      <c r="B381" s="11" t="s">
        <v>3072</v>
      </c>
      <c r="C381" s="6" t="s">
        <v>4284</v>
      </c>
      <c r="D381" t="s">
        <v>4285</v>
      </c>
      <c r="E381" t="s">
        <v>4163</v>
      </c>
      <c r="G381" s="217">
        <v>5000</v>
      </c>
      <c r="H381" s="218">
        <f t="shared" si="6"/>
        <v>3862655</v>
      </c>
    </row>
    <row r="382" spans="1:8" x14ac:dyDescent="0.3">
      <c r="A382" s="215">
        <v>45086</v>
      </c>
      <c r="B382" s="11" t="s">
        <v>3073</v>
      </c>
      <c r="C382" s="6" t="s">
        <v>3855</v>
      </c>
      <c r="D382" t="s">
        <v>4286</v>
      </c>
      <c r="E382" t="s">
        <v>4287</v>
      </c>
      <c r="G382" s="217">
        <v>20000</v>
      </c>
      <c r="H382" s="218">
        <f t="shared" si="6"/>
        <v>3842655</v>
      </c>
    </row>
    <row r="383" spans="1:8" x14ac:dyDescent="0.3">
      <c r="A383" s="215">
        <v>45086</v>
      </c>
      <c r="B383" s="11" t="s">
        <v>3074</v>
      </c>
      <c r="C383" s="6" t="s">
        <v>386</v>
      </c>
      <c r="D383" t="s">
        <v>4288</v>
      </c>
      <c r="E383" t="s">
        <v>4163</v>
      </c>
      <c r="G383" s="217">
        <v>3000</v>
      </c>
      <c r="H383" s="218">
        <f t="shared" si="6"/>
        <v>3839655</v>
      </c>
    </row>
    <row r="384" spans="1:8" x14ac:dyDescent="0.3">
      <c r="A384" s="215">
        <v>45086</v>
      </c>
      <c r="B384" s="11" t="s">
        <v>3075</v>
      </c>
      <c r="C384" s="6" t="s">
        <v>56</v>
      </c>
      <c r="D384" t="s">
        <v>4289</v>
      </c>
      <c r="E384" t="s">
        <v>4290</v>
      </c>
      <c r="G384" s="217">
        <v>150000</v>
      </c>
      <c r="H384" s="218">
        <f t="shared" si="6"/>
        <v>3689655</v>
      </c>
    </row>
    <row r="385" spans="1:8" x14ac:dyDescent="0.3">
      <c r="A385" s="215">
        <v>45089</v>
      </c>
      <c r="B385" s="11" t="s">
        <v>3076</v>
      </c>
      <c r="C385" s="6" t="s">
        <v>3336</v>
      </c>
      <c r="D385" t="s">
        <v>4291</v>
      </c>
      <c r="E385" t="s">
        <v>4162</v>
      </c>
      <c r="G385" s="217">
        <v>75000</v>
      </c>
      <c r="H385" s="218">
        <f t="shared" si="6"/>
        <v>3614655</v>
      </c>
    </row>
    <row r="386" spans="1:8" x14ac:dyDescent="0.3">
      <c r="A386" s="215">
        <v>45089</v>
      </c>
      <c r="B386" s="11" t="s">
        <v>3077</v>
      </c>
      <c r="C386" s="6" t="s">
        <v>1427</v>
      </c>
      <c r="D386" t="s">
        <v>4292</v>
      </c>
      <c r="E386" t="s">
        <v>4293</v>
      </c>
      <c r="G386" s="217">
        <v>5000</v>
      </c>
      <c r="H386" s="218">
        <f t="shared" si="6"/>
        <v>3609655</v>
      </c>
    </row>
    <row r="387" spans="1:8" x14ac:dyDescent="0.3">
      <c r="A387" s="215">
        <v>45089</v>
      </c>
      <c r="B387" s="11" t="s">
        <v>3078</v>
      </c>
      <c r="C387" s="6" t="s">
        <v>1378</v>
      </c>
      <c r="D387" t="s">
        <v>4294</v>
      </c>
      <c r="E387" t="s">
        <v>3987</v>
      </c>
      <c r="G387" s="217">
        <v>50000</v>
      </c>
      <c r="H387" s="218">
        <f t="shared" si="6"/>
        <v>3559655</v>
      </c>
    </row>
    <row r="388" spans="1:8" x14ac:dyDescent="0.3">
      <c r="A388" s="215">
        <v>45090</v>
      </c>
      <c r="B388" s="11" t="s">
        <v>3079</v>
      </c>
      <c r="C388" s="6" t="s">
        <v>4295</v>
      </c>
      <c r="D388" t="s">
        <v>4296</v>
      </c>
      <c r="E388" t="s">
        <v>4081</v>
      </c>
      <c r="G388" s="217">
        <v>242000</v>
      </c>
      <c r="H388" s="218">
        <f t="shared" si="6"/>
        <v>3317655</v>
      </c>
    </row>
    <row r="389" spans="1:8" s="226" customFormat="1" x14ac:dyDescent="0.3">
      <c r="A389" s="225">
        <v>45090</v>
      </c>
      <c r="B389" s="36" t="s">
        <v>3080</v>
      </c>
      <c r="C389" s="41" t="s">
        <v>3830</v>
      </c>
      <c r="D389" s="226" t="s">
        <v>4105</v>
      </c>
      <c r="E389" s="226" t="s">
        <v>4178</v>
      </c>
      <c r="G389" s="227">
        <v>14600</v>
      </c>
      <c r="H389" s="228">
        <f t="shared" si="6"/>
        <v>3303055</v>
      </c>
    </row>
    <row r="390" spans="1:8" x14ac:dyDescent="0.3">
      <c r="A390" s="215">
        <v>45091</v>
      </c>
      <c r="B390" s="11" t="s">
        <v>3081</v>
      </c>
      <c r="C390" s="6" t="s">
        <v>3751</v>
      </c>
      <c r="D390" t="s">
        <v>4297</v>
      </c>
      <c r="E390" t="s">
        <v>4275</v>
      </c>
      <c r="G390" s="217">
        <v>10000</v>
      </c>
      <c r="H390" s="218">
        <f t="shared" si="6"/>
        <v>3293055</v>
      </c>
    </row>
    <row r="391" spans="1:8" x14ac:dyDescent="0.3">
      <c r="A391" s="215">
        <v>45091</v>
      </c>
      <c r="B391" s="11" t="s">
        <v>3082</v>
      </c>
      <c r="C391" s="6" t="s">
        <v>56</v>
      </c>
      <c r="D391" t="s">
        <v>4298</v>
      </c>
      <c r="E391" t="s">
        <v>4058</v>
      </c>
      <c r="G391" s="217">
        <v>4000</v>
      </c>
      <c r="H391" s="218">
        <f t="shared" si="6"/>
        <v>3289055</v>
      </c>
    </row>
    <row r="392" spans="1:8" x14ac:dyDescent="0.3">
      <c r="A392" s="215">
        <v>45091</v>
      </c>
      <c r="B392" s="11" t="s">
        <v>3083</v>
      </c>
      <c r="C392" s="6" t="s">
        <v>26</v>
      </c>
      <c r="D392" t="s">
        <v>3980</v>
      </c>
      <c r="E392" t="s">
        <v>3981</v>
      </c>
      <c r="G392" s="217">
        <v>40000</v>
      </c>
      <c r="H392" s="218">
        <f t="shared" si="6"/>
        <v>3249055</v>
      </c>
    </row>
    <row r="393" spans="1:8" x14ac:dyDescent="0.3">
      <c r="A393" s="215">
        <v>45092</v>
      </c>
      <c r="B393" s="11" t="s">
        <v>3084</v>
      </c>
      <c r="C393" s="6" t="s">
        <v>3336</v>
      </c>
      <c r="D393" t="s">
        <v>4299</v>
      </c>
      <c r="E393" t="s">
        <v>4300</v>
      </c>
      <c r="G393" s="217">
        <v>25000</v>
      </c>
      <c r="H393" s="218">
        <f t="shared" si="6"/>
        <v>3224055</v>
      </c>
    </row>
    <row r="394" spans="1:8" x14ac:dyDescent="0.3">
      <c r="A394" s="215">
        <v>45093</v>
      </c>
      <c r="B394" s="11" t="s">
        <v>3085</v>
      </c>
      <c r="C394" s="6" t="s">
        <v>56</v>
      </c>
      <c r="D394" t="s">
        <v>4301</v>
      </c>
      <c r="E394" t="s">
        <v>4178</v>
      </c>
      <c r="G394" s="217">
        <v>195000</v>
      </c>
      <c r="H394" s="218">
        <f t="shared" si="6"/>
        <v>3029055</v>
      </c>
    </row>
    <row r="395" spans="1:8" x14ac:dyDescent="0.3">
      <c r="A395" s="215">
        <v>45093</v>
      </c>
      <c r="B395" s="11" t="s">
        <v>3086</v>
      </c>
      <c r="C395" s="6" t="s">
        <v>4302</v>
      </c>
      <c r="D395" t="s">
        <v>4303</v>
      </c>
      <c r="E395" t="s">
        <v>4178</v>
      </c>
      <c r="G395" s="217">
        <v>30000</v>
      </c>
      <c r="H395" s="218">
        <f t="shared" si="6"/>
        <v>2999055</v>
      </c>
    </row>
    <row r="396" spans="1:8" x14ac:dyDescent="0.3">
      <c r="A396" s="215">
        <v>45096</v>
      </c>
      <c r="B396" s="11" t="s">
        <v>3087</v>
      </c>
      <c r="C396" s="6" t="s">
        <v>56</v>
      </c>
      <c r="D396" t="s">
        <v>4304</v>
      </c>
      <c r="E396" t="s">
        <v>4145</v>
      </c>
      <c r="G396" s="217">
        <v>11000</v>
      </c>
      <c r="H396" s="218">
        <f t="shared" si="6"/>
        <v>2988055</v>
      </c>
    </row>
    <row r="397" spans="1:8" x14ac:dyDescent="0.3">
      <c r="A397" s="215">
        <v>45096</v>
      </c>
      <c r="B397" s="11" t="s">
        <v>3088</v>
      </c>
      <c r="C397" s="6" t="s">
        <v>56</v>
      </c>
      <c r="D397" t="s">
        <v>4305</v>
      </c>
      <c r="E397" t="s">
        <v>4178</v>
      </c>
      <c r="G397" s="217">
        <v>245000</v>
      </c>
      <c r="H397" s="218">
        <f t="shared" si="6"/>
        <v>2743055</v>
      </c>
    </row>
    <row r="398" spans="1:8" x14ac:dyDescent="0.3">
      <c r="A398" s="215">
        <v>45096</v>
      </c>
      <c r="B398" s="11" t="s">
        <v>3089</v>
      </c>
      <c r="C398" s="6" t="s">
        <v>56</v>
      </c>
      <c r="D398" t="s">
        <v>4306</v>
      </c>
      <c r="E398" t="s">
        <v>4178</v>
      </c>
      <c r="G398" s="217">
        <v>350000</v>
      </c>
      <c r="H398" s="218">
        <f t="shared" si="6"/>
        <v>2393055</v>
      </c>
    </row>
    <row r="399" spans="1:8" x14ac:dyDescent="0.3">
      <c r="A399" s="215">
        <v>45096</v>
      </c>
      <c r="B399" s="11" t="s">
        <v>3090</v>
      </c>
      <c r="C399" s="6" t="s">
        <v>3366</v>
      </c>
      <c r="D399" t="s">
        <v>4307</v>
      </c>
      <c r="E399" t="s">
        <v>4058</v>
      </c>
      <c r="G399" s="217">
        <v>50000</v>
      </c>
      <c r="H399" s="218">
        <f t="shared" si="6"/>
        <v>2343055</v>
      </c>
    </row>
    <row r="400" spans="1:8" x14ac:dyDescent="0.3">
      <c r="A400" s="215">
        <v>45096</v>
      </c>
      <c r="B400" s="11" t="s">
        <v>3091</v>
      </c>
      <c r="C400" s="6" t="s">
        <v>386</v>
      </c>
      <c r="D400" t="s">
        <v>4326</v>
      </c>
      <c r="E400" t="s">
        <v>4287</v>
      </c>
      <c r="G400" s="217">
        <v>17700</v>
      </c>
      <c r="H400" s="218">
        <f t="shared" si="6"/>
        <v>2325355</v>
      </c>
    </row>
    <row r="401" spans="1:8" x14ac:dyDescent="0.3">
      <c r="A401" s="215">
        <v>45096</v>
      </c>
      <c r="B401" s="11" t="s">
        <v>3092</v>
      </c>
      <c r="C401" s="6" t="s">
        <v>3473</v>
      </c>
      <c r="D401" t="s">
        <v>4308</v>
      </c>
      <c r="E401" t="s">
        <v>4018</v>
      </c>
      <c r="G401" s="217">
        <v>30000</v>
      </c>
      <c r="H401" s="218">
        <f t="shared" si="6"/>
        <v>2295355</v>
      </c>
    </row>
    <row r="402" spans="1:8" x14ac:dyDescent="0.3">
      <c r="A402" s="215">
        <v>45097</v>
      </c>
      <c r="B402" s="11" t="s">
        <v>3093</v>
      </c>
      <c r="C402" s="6" t="s">
        <v>402</v>
      </c>
      <c r="D402" t="s">
        <v>4309</v>
      </c>
      <c r="E402" t="s">
        <v>4272</v>
      </c>
      <c r="G402" s="217">
        <v>31000</v>
      </c>
      <c r="H402" s="218">
        <f t="shared" si="6"/>
        <v>2264355</v>
      </c>
    </row>
    <row r="403" spans="1:8" x14ac:dyDescent="0.3">
      <c r="A403" s="215">
        <v>45097</v>
      </c>
      <c r="B403" s="11" t="s">
        <v>3094</v>
      </c>
      <c r="C403" s="6" t="s">
        <v>4214</v>
      </c>
      <c r="D403" t="s">
        <v>4118</v>
      </c>
      <c r="E403" t="s">
        <v>4275</v>
      </c>
      <c r="G403" s="217">
        <v>50000</v>
      </c>
      <c r="H403" s="218">
        <f t="shared" si="6"/>
        <v>2214355</v>
      </c>
    </row>
    <row r="404" spans="1:8" x14ac:dyDescent="0.3">
      <c r="A404" s="215">
        <v>45097</v>
      </c>
      <c r="B404" s="11" t="s">
        <v>3095</v>
      </c>
      <c r="C404" s="6" t="s">
        <v>26</v>
      </c>
      <c r="D404" t="s">
        <v>4310</v>
      </c>
      <c r="E404" t="s">
        <v>4311</v>
      </c>
      <c r="G404" s="217">
        <v>60000</v>
      </c>
      <c r="H404" s="218">
        <f t="shared" si="6"/>
        <v>2154355</v>
      </c>
    </row>
    <row r="405" spans="1:8" x14ac:dyDescent="0.3">
      <c r="A405" s="215">
        <v>45098</v>
      </c>
      <c r="B405" s="11" t="s">
        <v>3096</v>
      </c>
      <c r="C405" s="6" t="s">
        <v>3855</v>
      </c>
      <c r="D405" t="s">
        <v>4312</v>
      </c>
      <c r="E405" t="s">
        <v>4313</v>
      </c>
      <c r="G405" s="217">
        <v>115000</v>
      </c>
      <c r="H405" s="218">
        <f t="shared" si="6"/>
        <v>2039355</v>
      </c>
    </row>
    <row r="406" spans="1:8" x14ac:dyDescent="0.3">
      <c r="A406" s="215">
        <v>45098</v>
      </c>
      <c r="B406" s="11" t="s">
        <v>3097</v>
      </c>
      <c r="C406" s="6" t="s">
        <v>1378</v>
      </c>
      <c r="D406" t="s">
        <v>4314</v>
      </c>
      <c r="E406" t="s">
        <v>3966</v>
      </c>
      <c r="G406" s="217">
        <v>845</v>
      </c>
      <c r="H406" s="218">
        <f t="shared" si="6"/>
        <v>2038510</v>
      </c>
    </row>
    <row r="407" spans="1:8" x14ac:dyDescent="0.3">
      <c r="A407" s="215">
        <v>45099</v>
      </c>
      <c r="B407" s="11" t="s">
        <v>3098</v>
      </c>
      <c r="C407" s="6" t="s">
        <v>3473</v>
      </c>
      <c r="D407" t="s">
        <v>4315</v>
      </c>
      <c r="E407" t="s">
        <v>4018</v>
      </c>
      <c r="G407" s="217">
        <v>40000</v>
      </c>
      <c r="H407" s="218">
        <f t="shared" si="6"/>
        <v>1998510</v>
      </c>
    </row>
    <row r="408" spans="1:8" x14ac:dyDescent="0.3">
      <c r="A408" s="215">
        <v>45099</v>
      </c>
      <c r="B408" s="11" t="s">
        <v>3099</v>
      </c>
      <c r="C408" s="6" t="s">
        <v>26</v>
      </c>
      <c r="D408" t="s">
        <v>4316</v>
      </c>
      <c r="E408" t="s">
        <v>4178</v>
      </c>
      <c r="G408" s="217">
        <v>24000</v>
      </c>
      <c r="H408" s="218">
        <f t="shared" si="6"/>
        <v>1974510</v>
      </c>
    </row>
    <row r="409" spans="1:8" x14ac:dyDescent="0.3">
      <c r="A409" s="215">
        <v>45099</v>
      </c>
      <c r="B409" s="11" t="s">
        <v>3100</v>
      </c>
      <c r="C409" s="6" t="s">
        <v>3771</v>
      </c>
      <c r="D409" t="s">
        <v>4317</v>
      </c>
      <c r="E409" t="s">
        <v>4178</v>
      </c>
      <c r="G409" s="217">
        <v>10000</v>
      </c>
      <c r="H409" s="218">
        <f t="shared" si="6"/>
        <v>1964510</v>
      </c>
    </row>
    <row r="410" spans="1:8" x14ac:dyDescent="0.3">
      <c r="A410" s="215">
        <v>45100</v>
      </c>
      <c r="B410" s="11" t="s">
        <v>3101</v>
      </c>
      <c r="C410" s="6" t="s">
        <v>402</v>
      </c>
      <c r="D410" t="s">
        <v>4318</v>
      </c>
      <c r="E410" t="s">
        <v>4272</v>
      </c>
      <c r="G410" s="217">
        <v>10000</v>
      </c>
      <c r="H410" s="218">
        <f t="shared" si="6"/>
        <v>1954510</v>
      </c>
    </row>
    <row r="411" spans="1:8" x14ac:dyDescent="0.3">
      <c r="A411" s="215">
        <v>45103</v>
      </c>
      <c r="B411" s="11" t="s">
        <v>3102</v>
      </c>
      <c r="C411" s="6" t="s">
        <v>3830</v>
      </c>
      <c r="D411" t="s">
        <v>4319</v>
      </c>
      <c r="E411" t="s">
        <v>4178</v>
      </c>
      <c r="G411" s="217">
        <v>30000</v>
      </c>
      <c r="H411" s="218">
        <f t="shared" si="6"/>
        <v>1924510</v>
      </c>
    </row>
    <row r="412" spans="1:8" x14ac:dyDescent="0.3">
      <c r="A412" s="215">
        <v>45104</v>
      </c>
      <c r="B412" s="11" t="s">
        <v>3103</v>
      </c>
      <c r="C412" s="6" t="s">
        <v>4214</v>
      </c>
      <c r="D412" t="s">
        <v>4118</v>
      </c>
      <c r="E412" t="s">
        <v>4275</v>
      </c>
      <c r="G412" s="217">
        <v>50000</v>
      </c>
      <c r="H412" s="218">
        <f t="shared" si="6"/>
        <v>1874510</v>
      </c>
    </row>
    <row r="413" spans="1:8" x14ac:dyDescent="0.3">
      <c r="A413" s="215">
        <v>45104</v>
      </c>
      <c r="B413" s="11" t="s">
        <v>3104</v>
      </c>
      <c r="C413" s="6" t="s">
        <v>3473</v>
      </c>
      <c r="D413" t="s">
        <v>4320</v>
      </c>
      <c r="E413" t="s">
        <v>4018</v>
      </c>
      <c r="G413" s="217">
        <v>5000</v>
      </c>
      <c r="H413" s="218">
        <f t="shared" si="6"/>
        <v>1869510</v>
      </c>
    </row>
    <row r="414" spans="1:8" x14ac:dyDescent="0.3">
      <c r="A414" s="215">
        <v>45106</v>
      </c>
      <c r="B414" s="11" t="s">
        <v>3105</v>
      </c>
      <c r="C414" s="6" t="s">
        <v>26</v>
      </c>
      <c r="D414" t="s">
        <v>4321</v>
      </c>
      <c r="E414" t="s">
        <v>4269</v>
      </c>
      <c r="G414" s="217">
        <v>120000</v>
      </c>
      <c r="H414" s="218">
        <f t="shared" si="6"/>
        <v>1749510</v>
      </c>
    </row>
    <row r="415" spans="1:8" x14ac:dyDescent="0.3">
      <c r="A415" s="215">
        <v>45106</v>
      </c>
      <c r="B415" s="11" t="s">
        <v>3106</v>
      </c>
      <c r="C415" s="6" t="s">
        <v>3855</v>
      </c>
      <c r="D415" t="s">
        <v>4322</v>
      </c>
      <c r="E415" t="s">
        <v>4269</v>
      </c>
      <c r="G415" s="217">
        <v>40000</v>
      </c>
      <c r="H415" s="218">
        <f t="shared" si="6"/>
        <v>1709510</v>
      </c>
    </row>
    <row r="416" spans="1:8" x14ac:dyDescent="0.3">
      <c r="A416" s="215">
        <v>45106</v>
      </c>
      <c r="B416" s="11" t="s">
        <v>3107</v>
      </c>
      <c r="C416" s="6" t="s">
        <v>386</v>
      </c>
      <c r="D416" t="s">
        <v>4323</v>
      </c>
      <c r="E416" t="s">
        <v>4018</v>
      </c>
      <c r="G416" s="217">
        <v>3000</v>
      </c>
      <c r="H416" s="218">
        <f t="shared" si="6"/>
        <v>1706510</v>
      </c>
    </row>
    <row r="417" spans="1:8" x14ac:dyDescent="0.3">
      <c r="A417" s="215">
        <v>45106</v>
      </c>
      <c r="B417" s="11" t="s">
        <v>3108</v>
      </c>
      <c r="C417" s="6" t="s">
        <v>3400</v>
      </c>
      <c r="D417" t="s">
        <v>4324</v>
      </c>
      <c r="E417" t="s">
        <v>4162</v>
      </c>
      <c r="G417" s="217">
        <v>15000</v>
      </c>
      <c r="H417" s="218">
        <f t="shared" si="6"/>
        <v>1691510</v>
      </c>
    </row>
    <row r="418" spans="1:8" x14ac:dyDescent="0.3">
      <c r="A418" s="215">
        <v>45107</v>
      </c>
      <c r="B418" s="11" t="s">
        <v>3109</v>
      </c>
      <c r="C418" s="6" t="s">
        <v>4302</v>
      </c>
      <c r="D418" t="s">
        <v>4325</v>
      </c>
      <c r="E418" t="s">
        <v>4178</v>
      </c>
      <c r="G418" s="217">
        <v>50000</v>
      </c>
      <c r="H418" s="218">
        <f t="shared" si="6"/>
        <v>1641510</v>
      </c>
    </row>
    <row r="419" spans="1:8" x14ac:dyDescent="0.3">
      <c r="A419" s="215">
        <v>45110</v>
      </c>
      <c r="B419" s="11" t="s">
        <v>3110</v>
      </c>
      <c r="C419" s="6" t="s">
        <v>4214</v>
      </c>
      <c r="D419" t="s">
        <v>4118</v>
      </c>
      <c r="E419" t="s">
        <v>4275</v>
      </c>
      <c r="G419" s="217">
        <v>50000</v>
      </c>
      <c r="H419" s="218">
        <f t="shared" si="6"/>
        <v>1591510</v>
      </c>
    </row>
    <row r="420" spans="1:8" x14ac:dyDescent="0.3">
      <c r="A420" s="215">
        <v>45111</v>
      </c>
      <c r="B420" s="11" t="s">
        <v>3111</v>
      </c>
      <c r="C420" s="6" t="s">
        <v>3473</v>
      </c>
      <c r="D420" t="s">
        <v>4327</v>
      </c>
      <c r="E420" t="s">
        <v>4178</v>
      </c>
      <c r="G420" s="217">
        <v>36000</v>
      </c>
      <c r="H420" s="218">
        <f t="shared" si="6"/>
        <v>1555510</v>
      </c>
    </row>
    <row r="421" spans="1:8" x14ac:dyDescent="0.3">
      <c r="A421" s="215">
        <v>45111</v>
      </c>
      <c r="B421" s="11" t="s">
        <v>3112</v>
      </c>
      <c r="C421" s="6" t="s">
        <v>3473</v>
      </c>
      <c r="D421" t="s">
        <v>4049</v>
      </c>
      <c r="E421" t="s">
        <v>4178</v>
      </c>
      <c r="G421" s="217">
        <v>27600</v>
      </c>
      <c r="H421" s="218">
        <f t="shared" si="6"/>
        <v>1527910</v>
      </c>
    </row>
    <row r="422" spans="1:8" x14ac:dyDescent="0.3">
      <c r="A422" s="215">
        <v>45112</v>
      </c>
      <c r="B422" s="11" t="s">
        <v>3113</v>
      </c>
      <c r="C422" s="6" t="s">
        <v>56</v>
      </c>
      <c r="D422" t="s">
        <v>4328</v>
      </c>
      <c r="E422" t="s">
        <v>3992</v>
      </c>
      <c r="G422" s="217">
        <v>453000</v>
      </c>
      <c r="H422" s="218">
        <f t="shared" si="6"/>
        <v>1074910</v>
      </c>
    </row>
    <row r="423" spans="1:8" x14ac:dyDescent="0.3">
      <c r="A423" s="215">
        <v>45112</v>
      </c>
      <c r="B423" s="11" t="s">
        <v>3114</v>
      </c>
      <c r="C423" s="6" t="s">
        <v>26</v>
      </c>
      <c r="D423" t="s">
        <v>4329</v>
      </c>
      <c r="E423" t="s">
        <v>4330</v>
      </c>
      <c r="G423" s="217">
        <v>11800</v>
      </c>
      <c r="H423" s="218">
        <f t="shared" si="6"/>
        <v>1063110</v>
      </c>
    </row>
    <row r="424" spans="1:8" x14ac:dyDescent="0.3">
      <c r="A424" s="215">
        <v>45113</v>
      </c>
      <c r="B424" s="11" t="s">
        <v>3115</v>
      </c>
      <c r="C424" s="6" t="s">
        <v>56</v>
      </c>
      <c r="D424" t="s">
        <v>4331</v>
      </c>
      <c r="E424" t="s">
        <v>4178</v>
      </c>
      <c r="G424" s="217">
        <v>11010</v>
      </c>
      <c r="H424" s="218">
        <f t="shared" si="6"/>
        <v>1052100</v>
      </c>
    </row>
    <row r="425" spans="1:8" x14ac:dyDescent="0.3">
      <c r="A425" s="215">
        <v>45113</v>
      </c>
      <c r="B425" s="11" t="s">
        <v>3116</v>
      </c>
      <c r="C425" s="6" t="s">
        <v>1258</v>
      </c>
      <c r="D425" t="s">
        <v>4332</v>
      </c>
      <c r="E425" t="s">
        <v>4039</v>
      </c>
      <c r="G425" s="217">
        <v>400000</v>
      </c>
      <c r="H425" s="218">
        <f t="shared" si="6"/>
        <v>652100</v>
      </c>
    </row>
    <row r="426" spans="1:8" x14ac:dyDescent="0.3">
      <c r="A426" s="215">
        <v>45113</v>
      </c>
      <c r="B426" s="11" t="s">
        <v>3117</v>
      </c>
      <c r="C426" s="6" t="s">
        <v>3725</v>
      </c>
      <c r="D426" t="s">
        <v>4427</v>
      </c>
      <c r="E426" t="s">
        <v>4269</v>
      </c>
      <c r="G426" s="217">
        <v>410000</v>
      </c>
      <c r="H426" s="218">
        <f t="shared" si="6"/>
        <v>242100</v>
      </c>
    </row>
    <row r="427" spans="1:8" x14ac:dyDescent="0.3">
      <c r="A427" s="215">
        <v>45113</v>
      </c>
      <c r="B427" s="11"/>
      <c r="C427" s="6" t="s">
        <v>3400</v>
      </c>
      <c r="D427" s="6" t="s">
        <v>4333</v>
      </c>
      <c r="F427">
        <v>3500000</v>
      </c>
      <c r="G427" s="217"/>
      <c r="H427" s="218">
        <f t="shared" si="6"/>
        <v>3742100</v>
      </c>
    </row>
    <row r="428" spans="1:8" x14ac:dyDescent="0.3">
      <c r="A428" s="215">
        <v>45114</v>
      </c>
      <c r="B428" s="11" t="s">
        <v>3118</v>
      </c>
      <c r="C428" s="6" t="s">
        <v>56</v>
      </c>
      <c r="D428" t="s">
        <v>4334</v>
      </c>
      <c r="E428" t="s">
        <v>4272</v>
      </c>
      <c r="G428" s="217">
        <v>5000</v>
      </c>
      <c r="H428" s="218">
        <f t="shared" si="6"/>
        <v>3737100</v>
      </c>
    </row>
    <row r="429" spans="1:8" x14ac:dyDescent="0.3">
      <c r="A429" s="215">
        <v>45117</v>
      </c>
      <c r="B429" s="11" t="s">
        <v>3119</v>
      </c>
      <c r="C429" s="6" t="s">
        <v>1378</v>
      </c>
      <c r="D429" t="s">
        <v>4335</v>
      </c>
      <c r="E429" t="s">
        <v>3987</v>
      </c>
      <c r="G429" s="217">
        <v>70000</v>
      </c>
      <c r="H429" s="218">
        <f t="shared" si="6"/>
        <v>3667100</v>
      </c>
    </row>
    <row r="430" spans="1:8" x14ac:dyDescent="0.3">
      <c r="A430" s="215">
        <v>45117</v>
      </c>
      <c r="B430" s="11" t="s">
        <v>3120</v>
      </c>
      <c r="C430" s="6" t="s">
        <v>3830</v>
      </c>
      <c r="D430" t="s">
        <v>4105</v>
      </c>
      <c r="E430" t="s">
        <v>4178</v>
      </c>
      <c r="G430" s="217">
        <v>15100</v>
      </c>
      <c r="H430" s="218">
        <f t="shared" si="6"/>
        <v>3652000</v>
      </c>
    </row>
    <row r="431" spans="1:8" x14ac:dyDescent="0.3">
      <c r="A431" s="215">
        <v>45117</v>
      </c>
      <c r="B431" s="11" t="s">
        <v>3121</v>
      </c>
      <c r="C431" s="6" t="s">
        <v>4214</v>
      </c>
      <c r="D431" t="s">
        <v>4118</v>
      </c>
      <c r="E431" t="s">
        <v>4275</v>
      </c>
      <c r="G431" s="217">
        <v>50000</v>
      </c>
      <c r="H431" s="218">
        <f t="shared" si="6"/>
        <v>3602000</v>
      </c>
    </row>
    <row r="432" spans="1:8" x14ac:dyDescent="0.3">
      <c r="A432" s="215">
        <v>45117</v>
      </c>
      <c r="B432" s="11" t="s">
        <v>3122</v>
      </c>
      <c r="C432" s="6" t="s">
        <v>3771</v>
      </c>
      <c r="D432" t="s">
        <v>4336</v>
      </c>
      <c r="E432" t="s">
        <v>911</v>
      </c>
      <c r="G432" s="217">
        <v>30000</v>
      </c>
      <c r="H432" s="218">
        <f t="shared" si="6"/>
        <v>3572000</v>
      </c>
    </row>
    <row r="433" spans="1:8" x14ac:dyDescent="0.3">
      <c r="A433" s="215">
        <v>45117</v>
      </c>
      <c r="B433" s="11" t="s">
        <v>3123</v>
      </c>
      <c r="C433" s="6" t="s">
        <v>386</v>
      </c>
      <c r="D433" t="s">
        <v>4337</v>
      </c>
      <c r="E433" t="s">
        <v>4272</v>
      </c>
      <c r="G433" s="217">
        <v>15000</v>
      </c>
      <c r="H433" s="218">
        <f t="shared" si="6"/>
        <v>3557000</v>
      </c>
    </row>
    <row r="434" spans="1:8" x14ac:dyDescent="0.3">
      <c r="A434" s="215">
        <v>45117</v>
      </c>
      <c r="B434" s="11" t="s">
        <v>3124</v>
      </c>
      <c r="C434" s="6" t="s">
        <v>1427</v>
      </c>
      <c r="D434" t="s">
        <v>4338</v>
      </c>
      <c r="E434" t="s">
        <v>4272</v>
      </c>
      <c r="G434" s="217">
        <v>57000</v>
      </c>
      <c r="H434" s="218">
        <f t="shared" si="6"/>
        <v>3500000</v>
      </c>
    </row>
    <row r="435" spans="1:8" x14ac:dyDescent="0.3">
      <c r="A435" s="215">
        <v>45118</v>
      </c>
      <c r="B435" s="11" t="s">
        <v>3125</v>
      </c>
      <c r="C435" s="6" t="s">
        <v>3855</v>
      </c>
      <c r="D435" t="s">
        <v>3980</v>
      </c>
      <c r="E435" t="s">
        <v>3981</v>
      </c>
      <c r="G435" s="217">
        <v>40000</v>
      </c>
      <c r="H435" s="218">
        <f t="shared" ref="H435:H500" si="7">H434-G435+F435</f>
        <v>3460000</v>
      </c>
    </row>
    <row r="436" spans="1:8" x14ac:dyDescent="0.3">
      <c r="A436" s="215">
        <v>45119</v>
      </c>
      <c r="B436" s="11" t="s">
        <v>3126</v>
      </c>
      <c r="C436" s="6" t="s">
        <v>402</v>
      </c>
      <c r="D436" t="s">
        <v>4339</v>
      </c>
      <c r="E436" t="s">
        <v>4272</v>
      </c>
      <c r="G436" s="217">
        <v>10000</v>
      </c>
      <c r="H436" s="218">
        <f t="shared" si="7"/>
        <v>3450000</v>
      </c>
    </row>
    <row r="437" spans="1:8" x14ac:dyDescent="0.3">
      <c r="A437" s="215">
        <v>45119</v>
      </c>
      <c r="B437" s="11" t="s">
        <v>3127</v>
      </c>
      <c r="C437" s="6" t="s">
        <v>386</v>
      </c>
      <c r="D437" t="s">
        <v>4340</v>
      </c>
      <c r="E437" t="s">
        <v>4018</v>
      </c>
      <c r="G437" s="217">
        <v>20000</v>
      </c>
      <c r="H437" s="218">
        <f t="shared" si="7"/>
        <v>3430000</v>
      </c>
    </row>
    <row r="438" spans="1:8" x14ac:dyDescent="0.3">
      <c r="A438" s="215">
        <v>45119</v>
      </c>
      <c r="B438" s="11" t="s">
        <v>3128</v>
      </c>
      <c r="C438" s="6" t="s">
        <v>386</v>
      </c>
      <c r="D438" t="s">
        <v>4341</v>
      </c>
      <c r="E438" t="s">
        <v>4165</v>
      </c>
      <c r="G438" s="217">
        <v>3000</v>
      </c>
      <c r="H438" s="218">
        <f t="shared" si="7"/>
        <v>3427000</v>
      </c>
    </row>
    <row r="439" spans="1:8" x14ac:dyDescent="0.3">
      <c r="A439" s="215">
        <v>45119</v>
      </c>
      <c r="B439" s="11" t="s">
        <v>3129</v>
      </c>
      <c r="C439" s="6" t="s">
        <v>3336</v>
      </c>
      <c r="D439" t="s">
        <v>4342</v>
      </c>
      <c r="E439" t="s">
        <v>4344</v>
      </c>
      <c r="G439" s="217">
        <v>40000</v>
      </c>
      <c r="H439" s="218">
        <f t="shared" si="7"/>
        <v>3387000</v>
      </c>
    </row>
    <row r="440" spans="1:8" x14ac:dyDescent="0.3">
      <c r="A440" s="215">
        <v>45120</v>
      </c>
      <c r="B440" s="11" t="s">
        <v>3130</v>
      </c>
      <c r="C440" s="6" t="s">
        <v>3830</v>
      </c>
      <c r="D440" t="s">
        <v>4343</v>
      </c>
      <c r="E440" t="s">
        <v>4178</v>
      </c>
      <c r="G440" s="217">
        <v>34000</v>
      </c>
      <c r="H440" s="218">
        <f t="shared" si="7"/>
        <v>3353000</v>
      </c>
    </row>
    <row r="441" spans="1:8" x14ac:dyDescent="0.3">
      <c r="A441" s="215">
        <v>45120</v>
      </c>
      <c r="B441" s="11" t="s">
        <v>3131</v>
      </c>
      <c r="C441" s="6" t="s">
        <v>3751</v>
      </c>
      <c r="D441" t="s">
        <v>4345</v>
      </c>
      <c r="E441" t="s">
        <v>4269</v>
      </c>
      <c r="G441" s="217">
        <v>20000</v>
      </c>
      <c r="H441" s="218">
        <f t="shared" si="7"/>
        <v>3333000</v>
      </c>
    </row>
    <row r="442" spans="1:8" x14ac:dyDescent="0.3">
      <c r="A442" s="215">
        <v>45120</v>
      </c>
      <c r="B442" s="11" t="s">
        <v>3132</v>
      </c>
      <c r="C442" s="6" t="s">
        <v>3751</v>
      </c>
      <c r="D442" t="s">
        <v>4346</v>
      </c>
      <c r="E442" t="s">
        <v>4269</v>
      </c>
      <c r="G442" s="217">
        <v>62000</v>
      </c>
      <c r="H442" s="218">
        <f t="shared" si="7"/>
        <v>3271000</v>
      </c>
    </row>
    <row r="443" spans="1:8" x14ac:dyDescent="0.3">
      <c r="A443" s="215">
        <v>45120</v>
      </c>
      <c r="B443" s="11" t="s">
        <v>3133</v>
      </c>
      <c r="C443" s="6" t="s">
        <v>3751</v>
      </c>
      <c r="D443" t="s">
        <v>4347</v>
      </c>
      <c r="E443" t="s">
        <v>4269</v>
      </c>
      <c r="G443" s="217">
        <v>38000</v>
      </c>
      <c r="H443" s="218">
        <f t="shared" si="7"/>
        <v>3233000</v>
      </c>
    </row>
    <row r="444" spans="1:8" x14ac:dyDescent="0.3">
      <c r="A444" s="215">
        <v>45120</v>
      </c>
      <c r="B444" s="11" t="s">
        <v>3134</v>
      </c>
      <c r="C444" s="6" t="s">
        <v>3751</v>
      </c>
      <c r="D444" t="s">
        <v>4348</v>
      </c>
      <c r="E444" t="s">
        <v>4269</v>
      </c>
      <c r="G444" s="217">
        <v>40000</v>
      </c>
      <c r="H444" s="218">
        <f t="shared" si="7"/>
        <v>3193000</v>
      </c>
    </row>
    <row r="445" spans="1:8" x14ac:dyDescent="0.3">
      <c r="A445" s="215">
        <v>45120</v>
      </c>
      <c r="B445" s="11" t="s">
        <v>3135</v>
      </c>
      <c r="C445" s="6" t="s">
        <v>3751</v>
      </c>
      <c r="D445" t="s">
        <v>4349</v>
      </c>
      <c r="E445" t="s">
        <v>4269</v>
      </c>
      <c r="G445" s="217">
        <v>30000</v>
      </c>
      <c r="H445" s="218">
        <f t="shared" si="7"/>
        <v>3163000</v>
      </c>
    </row>
    <row r="446" spans="1:8" x14ac:dyDescent="0.3">
      <c r="A446" s="215">
        <v>45120</v>
      </c>
      <c r="B446" s="11" t="s">
        <v>3136</v>
      </c>
      <c r="C446" s="6" t="s">
        <v>3751</v>
      </c>
      <c r="D446" t="s">
        <v>4350</v>
      </c>
      <c r="E446" t="s">
        <v>4269</v>
      </c>
      <c r="G446" s="217">
        <v>35000</v>
      </c>
      <c r="H446" s="218">
        <f t="shared" si="7"/>
        <v>3128000</v>
      </c>
    </row>
    <row r="447" spans="1:8" x14ac:dyDescent="0.3">
      <c r="A447" s="215">
        <v>45120</v>
      </c>
      <c r="B447" s="11" t="s">
        <v>3137</v>
      </c>
      <c r="C447" s="6" t="s">
        <v>3751</v>
      </c>
      <c r="D447" t="s">
        <v>4351</v>
      </c>
      <c r="E447" t="s">
        <v>4269</v>
      </c>
      <c r="G447" s="217">
        <v>25000</v>
      </c>
      <c r="H447" s="218">
        <f t="shared" si="7"/>
        <v>3103000</v>
      </c>
    </row>
    <row r="448" spans="1:8" x14ac:dyDescent="0.3">
      <c r="A448" s="215">
        <v>45121</v>
      </c>
      <c r="B448" s="11" t="s">
        <v>3138</v>
      </c>
      <c r="C448" s="6" t="s">
        <v>4295</v>
      </c>
      <c r="D448" t="s">
        <v>4118</v>
      </c>
      <c r="E448" t="s">
        <v>4275</v>
      </c>
      <c r="G448" s="217">
        <v>50000</v>
      </c>
      <c r="H448" s="218">
        <f t="shared" si="7"/>
        <v>3053000</v>
      </c>
    </row>
    <row r="449" spans="1:8" x14ac:dyDescent="0.3">
      <c r="A449" s="215">
        <v>45121</v>
      </c>
      <c r="B449" s="11" t="s">
        <v>3139</v>
      </c>
      <c r="C449" s="6" t="s">
        <v>3950</v>
      </c>
      <c r="D449" t="s">
        <v>4352</v>
      </c>
      <c r="E449" t="s">
        <v>4290</v>
      </c>
      <c r="G449" s="217">
        <v>32000</v>
      </c>
      <c r="H449" s="218">
        <f t="shared" si="7"/>
        <v>3021000</v>
      </c>
    </row>
    <row r="450" spans="1:8" x14ac:dyDescent="0.3">
      <c r="A450" s="215">
        <v>45124</v>
      </c>
      <c r="B450" s="11" t="s">
        <v>3140</v>
      </c>
      <c r="C450" s="6" t="s">
        <v>3830</v>
      </c>
      <c r="D450" t="s">
        <v>3831</v>
      </c>
      <c r="E450" t="s">
        <v>4178</v>
      </c>
      <c r="G450" s="217">
        <v>15100</v>
      </c>
      <c r="H450" s="218">
        <f t="shared" si="7"/>
        <v>3005900</v>
      </c>
    </row>
    <row r="451" spans="1:8" x14ac:dyDescent="0.3">
      <c r="A451" s="215">
        <v>45124</v>
      </c>
      <c r="B451" s="11" t="s">
        <v>3141</v>
      </c>
      <c r="C451" s="6" t="s">
        <v>56</v>
      </c>
      <c r="D451" t="s">
        <v>4353</v>
      </c>
      <c r="E451" t="s">
        <v>4178</v>
      </c>
      <c r="G451" s="217">
        <v>10000</v>
      </c>
      <c r="H451" s="218">
        <f t="shared" si="7"/>
        <v>2995900</v>
      </c>
    </row>
    <row r="452" spans="1:8" x14ac:dyDescent="0.3">
      <c r="A452" s="215">
        <v>45124</v>
      </c>
      <c r="B452" s="11" t="s">
        <v>3142</v>
      </c>
      <c r="C452" s="6" t="s">
        <v>386</v>
      </c>
      <c r="D452" t="s">
        <v>4354</v>
      </c>
      <c r="E452" t="s">
        <v>4165</v>
      </c>
      <c r="G452" s="217">
        <v>3000</v>
      </c>
      <c r="H452" s="218">
        <f t="shared" si="7"/>
        <v>2992900</v>
      </c>
    </row>
    <row r="453" spans="1:8" x14ac:dyDescent="0.3">
      <c r="A453" s="215">
        <v>45124</v>
      </c>
      <c r="B453" s="11" t="s">
        <v>3143</v>
      </c>
      <c r="C453" s="6" t="s">
        <v>1258</v>
      </c>
      <c r="D453" t="s">
        <v>4355</v>
      </c>
      <c r="E453" t="s">
        <v>4145</v>
      </c>
      <c r="G453" s="217">
        <v>27500</v>
      </c>
      <c r="H453" s="218">
        <f t="shared" si="7"/>
        <v>2965400</v>
      </c>
    </row>
    <row r="454" spans="1:8" x14ac:dyDescent="0.3">
      <c r="A454" s="215">
        <v>45124</v>
      </c>
      <c r="B454" s="11" t="s">
        <v>3144</v>
      </c>
      <c r="C454" s="6" t="s">
        <v>3830</v>
      </c>
      <c r="D454" t="s">
        <v>4356</v>
      </c>
      <c r="E454" t="s">
        <v>4178</v>
      </c>
      <c r="G454" s="217">
        <v>9600</v>
      </c>
      <c r="H454" s="218">
        <f t="shared" si="7"/>
        <v>2955800</v>
      </c>
    </row>
    <row r="455" spans="1:8" x14ac:dyDescent="0.3">
      <c r="A455" s="215">
        <v>45125</v>
      </c>
      <c r="B455" s="11" t="s">
        <v>3145</v>
      </c>
      <c r="C455" s="6" t="s">
        <v>26</v>
      </c>
      <c r="D455" t="s">
        <v>4357</v>
      </c>
      <c r="E455" t="s">
        <v>3954</v>
      </c>
      <c r="G455" s="217">
        <v>100000</v>
      </c>
      <c r="H455" s="218">
        <f t="shared" si="7"/>
        <v>2855800</v>
      </c>
    </row>
    <row r="456" spans="1:8" x14ac:dyDescent="0.3">
      <c r="A456" s="215">
        <v>45125</v>
      </c>
      <c r="B456" s="11" t="s">
        <v>3146</v>
      </c>
      <c r="C456" s="6" t="s">
        <v>386</v>
      </c>
      <c r="D456" t="s">
        <v>4358</v>
      </c>
      <c r="E456" t="s">
        <v>4026</v>
      </c>
      <c r="G456" s="217">
        <v>35000</v>
      </c>
      <c r="H456" s="218">
        <f t="shared" si="7"/>
        <v>2820800</v>
      </c>
    </row>
    <row r="457" spans="1:8" x14ac:dyDescent="0.3">
      <c r="A457" s="215">
        <v>45125</v>
      </c>
      <c r="B457" s="11" t="s">
        <v>3147</v>
      </c>
      <c r="C457" s="6" t="s">
        <v>26</v>
      </c>
      <c r="D457" t="s">
        <v>4359</v>
      </c>
      <c r="E457" t="s">
        <v>4007</v>
      </c>
      <c r="G457" s="217">
        <v>60000</v>
      </c>
      <c r="H457" s="218">
        <f t="shared" si="7"/>
        <v>2760800</v>
      </c>
    </row>
    <row r="458" spans="1:8" x14ac:dyDescent="0.3">
      <c r="A458" s="215">
        <v>45125</v>
      </c>
      <c r="B458" s="11" t="s">
        <v>3148</v>
      </c>
      <c r="C458" s="6" t="s">
        <v>402</v>
      </c>
      <c r="D458" t="s">
        <v>4360</v>
      </c>
      <c r="E458" t="s">
        <v>4330</v>
      </c>
      <c r="G458" s="217">
        <v>25000</v>
      </c>
      <c r="H458" s="218">
        <f t="shared" si="7"/>
        <v>2735800</v>
      </c>
    </row>
    <row r="459" spans="1:8" x14ac:dyDescent="0.3">
      <c r="A459" s="215">
        <v>45126</v>
      </c>
      <c r="B459" s="11" t="s">
        <v>3149</v>
      </c>
      <c r="C459" s="6" t="s">
        <v>26</v>
      </c>
      <c r="D459" t="s">
        <v>4361</v>
      </c>
      <c r="E459" t="s">
        <v>4269</v>
      </c>
      <c r="G459" s="217">
        <v>35000</v>
      </c>
      <c r="H459" s="218">
        <f t="shared" si="7"/>
        <v>2700800</v>
      </c>
    </row>
    <row r="460" spans="1:8" x14ac:dyDescent="0.3">
      <c r="A460" s="215">
        <v>45126</v>
      </c>
      <c r="B460" s="11" t="s">
        <v>3150</v>
      </c>
      <c r="C460" s="6" t="s">
        <v>3400</v>
      </c>
      <c r="D460" t="s">
        <v>4362</v>
      </c>
      <c r="E460" t="s">
        <v>4162</v>
      </c>
      <c r="G460" s="217">
        <v>15000</v>
      </c>
      <c r="H460" s="218">
        <f>H459-G460+F460</f>
        <v>2685800</v>
      </c>
    </row>
    <row r="461" spans="1:8" x14ac:dyDescent="0.3">
      <c r="A461" s="215">
        <v>45127</v>
      </c>
      <c r="B461" s="11" t="s">
        <v>3151</v>
      </c>
      <c r="C461" s="6" t="s">
        <v>4214</v>
      </c>
      <c r="D461" t="s">
        <v>4118</v>
      </c>
      <c r="E461" t="s">
        <v>4275</v>
      </c>
      <c r="G461" s="217">
        <v>50000</v>
      </c>
      <c r="H461" s="218">
        <f t="shared" si="7"/>
        <v>2635800</v>
      </c>
    </row>
    <row r="462" spans="1:8" x14ac:dyDescent="0.3">
      <c r="A462" s="215">
        <v>45127</v>
      </c>
      <c r="B462" s="11" t="s">
        <v>3152</v>
      </c>
      <c r="C462" s="6" t="s">
        <v>1427</v>
      </c>
      <c r="D462" t="s">
        <v>4363</v>
      </c>
      <c r="E462" t="s">
        <v>4018</v>
      </c>
      <c r="G462" s="217">
        <v>25000</v>
      </c>
      <c r="H462" s="218">
        <f t="shared" si="7"/>
        <v>2610800</v>
      </c>
    </row>
    <row r="463" spans="1:8" x14ac:dyDescent="0.3">
      <c r="A463" s="215">
        <v>45127</v>
      </c>
      <c r="B463" s="11" t="s">
        <v>3153</v>
      </c>
      <c r="C463" s="6" t="s">
        <v>26</v>
      </c>
      <c r="D463" t="s">
        <v>4364</v>
      </c>
      <c r="E463" t="s">
        <v>4365</v>
      </c>
      <c r="G463" s="217">
        <v>18000</v>
      </c>
      <c r="H463" s="218">
        <f t="shared" si="7"/>
        <v>2592800</v>
      </c>
    </row>
    <row r="464" spans="1:8" x14ac:dyDescent="0.3">
      <c r="A464" s="215">
        <v>45128</v>
      </c>
      <c r="B464" s="11" t="s">
        <v>3154</v>
      </c>
      <c r="C464" s="6" t="s">
        <v>4366</v>
      </c>
      <c r="D464" t="s">
        <v>1480</v>
      </c>
      <c r="E464" t="s">
        <v>4272</v>
      </c>
      <c r="G464" s="217">
        <v>8000</v>
      </c>
      <c r="H464" s="218">
        <f t="shared" si="7"/>
        <v>2584800</v>
      </c>
    </row>
    <row r="465" spans="1:8" x14ac:dyDescent="0.3">
      <c r="A465" s="215">
        <v>45128</v>
      </c>
      <c r="B465" s="11" t="s">
        <v>3155</v>
      </c>
      <c r="C465" s="6" t="s">
        <v>3830</v>
      </c>
      <c r="D465" t="s">
        <v>4013</v>
      </c>
      <c r="E465" t="s">
        <v>4178</v>
      </c>
      <c r="G465" s="217">
        <v>40100</v>
      </c>
      <c r="H465" s="218">
        <f t="shared" si="7"/>
        <v>2544700</v>
      </c>
    </row>
    <row r="466" spans="1:8" x14ac:dyDescent="0.3">
      <c r="A466" s="215">
        <v>45131</v>
      </c>
      <c r="B466" s="11" t="s">
        <v>3156</v>
      </c>
      <c r="C466" s="6" t="s">
        <v>26</v>
      </c>
      <c r="D466" t="s">
        <v>4367</v>
      </c>
      <c r="E466" t="s">
        <v>4290</v>
      </c>
      <c r="G466" s="217">
        <v>50000</v>
      </c>
      <c r="H466" s="218">
        <f t="shared" si="7"/>
        <v>2494700</v>
      </c>
    </row>
    <row r="467" spans="1:8" x14ac:dyDescent="0.3">
      <c r="A467" s="215">
        <v>45132</v>
      </c>
      <c r="B467" s="11" t="s">
        <v>3157</v>
      </c>
      <c r="C467" s="6" t="s">
        <v>386</v>
      </c>
      <c r="D467" t="s">
        <v>4368</v>
      </c>
      <c r="E467" t="s">
        <v>4165</v>
      </c>
      <c r="G467" s="217">
        <v>5000</v>
      </c>
      <c r="H467" s="218">
        <f t="shared" si="7"/>
        <v>2489700</v>
      </c>
    </row>
    <row r="468" spans="1:8" x14ac:dyDescent="0.3">
      <c r="A468" s="215">
        <v>45132</v>
      </c>
      <c r="B468" s="11" t="s">
        <v>3158</v>
      </c>
      <c r="C468" s="6" t="s">
        <v>402</v>
      </c>
      <c r="D468" t="s">
        <v>4369</v>
      </c>
      <c r="E468" t="s">
        <v>4330</v>
      </c>
      <c r="G468" s="217">
        <v>30000</v>
      </c>
      <c r="H468" s="218">
        <f t="shared" si="7"/>
        <v>2459700</v>
      </c>
    </row>
    <row r="469" spans="1:8" x14ac:dyDescent="0.3">
      <c r="A469" s="215">
        <v>45132</v>
      </c>
      <c r="B469" s="11" t="s">
        <v>3159</v>
      </c>
      <c r="C469" s="6" t="s">
        <v>26</v>
      </c>
      <c r="D469" t="s">
        <v>4370</v>
      </c>
      <c r="E469" t="s">
        <v>4290</v>
      </c>
      <c r="G469" s="217">
        <v>50000</v>
      </c>
      <c r="H469" s="218">
        <f t="shared" si="7"/>
        <v>2409700</v>
      </c>
    </row>
    <row r="470" spans="1:8" x14ac:dyDescent="0.3">
      <c r="A470" s="215">
        <v>45132</v>
      </c>
      <c r="B470" s="11" t="s">
        <v>3160</v>
      </c>
      <c r="C470" s="6" t="s">
        <v>26</v>
      </c>
      <c r="D470" t="s">
        <v>4371</v>
      </c>
      <c r="E470" t="s">
        <v>4258</v>
      </c>
      <c r="G470" s="217">
        <v>5000</v>
      </c>
      <c r="H470" s="218">
        <f t="shared" si="7"/>
        <v>2404700</v>
      </c>
    </row>
    <row r="471" spans="1:8" x14ac:dyDescent="0.3">
      <c r="A471" s="215">
        <v>45133</v>
      </c>
      <c r="B471" s="11" t="s">
        <v>3161</v>
      </c>
      <c r="C471" s="6" t="s">
        <v>3855</v>
      </c>
      <c r="D471" t="s">
        <v>4372</v>
      </c>
      <c r="E471" t="s">
        <v>4269</v>
      </c>
      <c r="G471" s="217">
        <v>50000</v>
      </c>
      <c r="H471" s="218">
        <f t="shared" si="7"/>
        <v>2354700</v>
      </c>
    </row>
    <row r="472" spans="1:8" x14ac:dyDescent="0.3">
      <c r="A472" s="215">
        <v>45133</v>
      </c>
      <c r="B472" s="11" t="s">
        <v>3162</v>
      </c>
      <c r="C472" s="6" t="s">
        <v>3473</v>
      </c>
      <c r="D472" t="s">
        <v>4373</v>
      </c>
      <c r="E472" t="s">
        <v>4162</v>
      </c>
      <c r="G472" s="217">
        <v>117550</v>
      </c>
      <c r="H472" s="218">
        <f t="shared" si="7"/>
        <v>2237150</v>
      </c>
    </row>
    <row r="473" spans="1:8" x14ac:dyDescent="0.3">
      <c r="A473" s="215">
        <v>45133</v>
      </c>
      <c r="B473" s="11" t="s">
        <v>3163</v>
      </c>
      <c r="C473" s="6" t="s">
        <v>4214</v>
      </c>
      <c r="D473" t="s">
        <v>4118</v>
      </c>
      <c r="E473" t="s">
        <v>4275</v>
      </c>
      <c r="G473" s="217">
        <v>50000</v>
      </c>
      <c r="H473" s="218">
        <f t="shared" si="7"/>
        <v>2187150</v>
      </c>
    </row>
    <row r="474" spans="1:8" x14ac:dyDescent="0.3">
      <c r="A474" s="215">
        <v>45134</v>
      </c>
      <c r="B474" s="11" t="s">
        <v>3164</v>
      </c>
      <c r="C474" s="6" t="s">
        <v>26</v>
      </c>
      <c r="D474" t="s">
        <v>4374</v>
      </c>
      <c r="E474" t="s">
        <v>4269</v>
      </c>
      <c r="G474" s="217">
        <v>40000</v>
      </c>
      <c r="H474" s="218">
        <f t="shared" si="7"/>
        <v>2147150</v>
      </c>
    </row>
    <row r="475" spans="1:8" x14ac:dyDescent="0.3">
      <c r="A475" s="215">
        <v>45135</v>
      </c>
      <c r="B475" s="11" t="s">
        <v>3165</v>
      </c>
      <c r="C475" s="6" t="s">
        <v>3855</v>
      </c>
      <c r="D475" t="s">
        <v>4375</v>
      </c>
      <c r="E475" t="s">
        <v>4269</v>
      </c>
      <c r="G475" s="217">
        <v>45000</v>
      </c>
      <c r="H475" s="218">
        <f t="shared" si="7"/>
        <v>2102150</v>
      </c>
    </row>
    <row r="476" spans="1:8" x14ac:dyDescent="0.3">
      <c r="A476" s="215">
        <v>45135</v>
      </c>
      <c r="B476" s="11" t="s">
        <v>3166</v>
      </c>
      <c r="C476" s="6" t="s">
        <v>3473</v>
      </c>
      <c r="D476" t="s">
        <v>4376</v>
      </c>
      <c r="E476" t="s">
        <v>483</v>
      </c>
      <c r="G476" s="217">
        <v>70000</v>
      </c>
      <c r="H476" s="218">
        <f t="shared" si="7"/>
        <v>2032150</v>
      </c>
    </row>
    <row r="477" spans="1:8" x14ac:dyDescent="0.3">
      <c r="A477" s="215">
        <v>45135</v>
      </c>
      <c r="B477" s="11" t="s">
        <v>3167</v>
      </c>
      <c r="C477" s="6" t="s">
        <v>3473</v>
      </c>
      <c r="D477" t="s">
        <v>4377</v>
      </c>
      <c r="E477" t="s">
        <v>4018</v>
      </c>
      <c r="G477" s="217">
        <v>35000</v>
      </c>
      <c r="H477" s="218">
        <f t="shared" si="7"/>
        <v>1997150</v>
      </c>
    </row>
    <row r="478" spans="1:8" x14ac:dyDescent="0.3">
      <c r="A478" s="215">
        <v>45135</v>
      </c>
      <c r="B478" s="11" t="s">
        <v>3168</v>
      </c>
      <c r="C478" s="6" t="s">
        <v>386</v>
      </c>
      <c r="D478" t="s">
        <v>4378</v>
      </c>
      <c r="E478" t="s">
        <v>4018</v>
      </c>
      <c r="G478" s="217">
        <v>7000</v>
      </c>
      <c r="H478" s="218">
        <f t="shared" si="7"/>
        <v>1990150</v>
      </c>
    </row>
    <row r="479" spans="1:8" x14ac:dyDescent="0.3">
      <c r="A479" s="215">
        <v>45135</v>
      </c>
      <c r="B479" s="11" t="s">
        <v>3169</v>
      </c>
      <c r="C479" s="6" t="s">
        <v>3830</v>
      </c>
      <c r="D479" t="s">
        <v>4253</v>
      </c>
      <c r="E479" t="s">
        <v>4178</v>
      </c>
      <c r="G479" s="217">
        <v>40100</v>
      </c>
      <c r="H479" s="218">
        <f t="shared" si="7"/>
        <v>1950050</v>
      </c>
    </row>
    <row r="480" spans="1:8" x14ac:dyDescent="0.3">
      <c r="A480" s="215">
        <v>45135</v>
      </c>
      <c r="B480" s="11" t="s">
        <v>3170</v>
      </c>
      <c r="C480" s="6" t="s">
        <v>402</v>
      </c>
      <c r="D480" t="s">
        <v>4379</v>
      </c>
      <c r="E480" t="s">
        <v>4384</v>
      </c>
      <c r="G480" s="217">
        <v>60000</v>
      </c>
      <c r="H480" s="218">
        <f t="shared" si="7"/>
        <v>1890050</v>
      </c>
    </row>
    <row r="481" spans="1:8" x14ac:dyDescent="0.3">
      <c r="A481" s="215">
        <v>45135</v>
      </c>
      <c r="B481" s="11"/>
      <c r="C481" s="6" t="s">
        <v>2154</v>
      </c>
      <c r="D481" t="s">
        <v>4380</v>
      </c>
      <c r="E481" t="s">
        <v>3596</v>
      </c>
      <c r="F481">
        <v>63600</v>
      </c>
      <c r="G481" s="217"/>
      <c r="H481" s="218">
        <f>H480-G481+F481</f>
        <v>1953650</v>
      </c>
    </row>
    <row r="482" spans="1:8" x14ac:dyDescent="0.3">
      <c r="A482" s="215">
        <v>45138</v>
      </c>
      <c r="B482" s="11" t="s">
        <v>3171</v>
      </c>
      <c r="C482" s="6" t="s">
        <v>402</v>
      </c>
      <c r="D482" t="s">
        <v>4381</v>
      </c>
      <c r="E482" t="s">
        <v>4272</v>
      </c>
      <c r="G482" s="217">
        <v>3000</v>
      </c>
      <c r="H482" s="218">
        <f t="shared" si="7"/>
        <v>1950650</v>
      </c>
    </row>
    <row r="483" spans="1:8" x14ac:dyDescent="0.3">
      <c r="A483" s="215">
        <v>45138</v>
      </c>
      <c r="B483" s="11" t="s">
        <v>3172</v>
      </c>
      <c r="C483" s="6" t="s">
        <v>26</v>
      </c>
      <c r="D483" t="s">
        <v>4186</v>
      </c>
      <c r="E483" t="s">
        <v>4042</v>
      </c>
      <c r="G483" s="217">
        <v>50000</v>
      </c>
      <c r="H483" s="218">
        <f t="shared" si="7"/>
        <v>1900650</v>
      </c>
    </row>
    <row r="484" spans="1:8" x14ac:dyDescent="0.3">
      <c r="A484" s="215">
        <v>45138</v>
      </c>
      <c r="B484" s="11" t="s">
        <v>3173</v>
      </c>
      <c r="C484" s="6" t="s">
        <v>56</v>
      </c>
      <c r="D484" t="s">
        <v>4382</v>
      </c>
      <c r="E484" t="s">
        <v>4042</v>
      </c>
      <c r="G484" s="219">
        <v>118750</v>
      </c>
      <c r="H484" s="218">
        <f t="shared" si="7"/>
        <v>1781900</v>
      </c>
    </row>
    <row r="485" spans="1:8" x14ac:dyDescent="0.3">
      <c r="A485" s="215">
        <v>45138</v>
      </c>
      <c r="B485" s="11" t="s">
        <v>3174</v>
      </c>
      <c r="C485" s="6" t="s">
        <v>386</v>
      </c>
      <c r="D485" t="s">
        <v>4383</v>
      </c>
      <c r="E485" t="s">
        <v>4122</v>
      </c>
      <c r="G485" s="217">
        <v>50000</v>
      </c>
      <c r="H485" s="218">
        <f>H484-G485+F485</f>
        <v>1731900</v>
      </c>
    </row>
    <row r="486" spans="1:8" x14ac:dyDescent="0.3">
      <c r="A486" s="215">
        <v>45139</v>
      </c>
      <c r="B486" s="11" t="s">
        <v>3175</v>
      </c>
      <c r="C486" s="6" t="s">
        <v>3950</v>
      </c>
      <c r="D486" t="s">
        <v>4385</v>
      </c>
      <c r="E486" t="s">
        <v>4042</v>
      </c>
      <c r="G486" s="217">
        <v>40000</v>
      </c>
      <c r="H486" s="218">
        <f>H485-G486+F486</f>
        <v>1691900</v>
      </c>
    </row>
    <row r="487" spans="1:8" x14ac:dyDescent="0.3">
      <c r="A487" s="215">
        <v>45140</v>
      </c>
      <c r="B487" s="11" t="s">
        <v>3176</v>
      </c>
      <c r="C487" s="6" t="s">
        <v>56</v>
      </c>
      <c r="D487" t="s">
        <v>4386</v>
      </c>
      <c r="E487" t="s">
        <v>4269</v>
      </c>
      <c r="G487" s="217">
        <v>493000</v>
      </c>
      <c r="H487" s="218">
        <f t="shared" si="7"/>
        <v>1198900</v>
      </c>
    </row>
    <row r="488" spans="1:8" x14ac:dyDescent="0.3">
      <c r="A488" s="215">
        <v>45140</v>
      </c>
      <c r="B488" s="11" t="s">
        <v>3177</v>
      </c>
      <c r="C488" s="6" t="s">
        <v>56</v>
      </c>
      <c r="D488" t="s">
        <v>4387</v>
      </c>
      <c r="E488" t="s">
        <v>4042</v>
      </c>
      <c r="G488" s="217">
        <v>120000</v>
      </c>
      <c r="H488" s="218">
        <f t="shared" si="7"/>
        <v>1078900</v>
      </c>
    </row>
    <row r="489" spans="1:8" x14ac:dyDescent="0.3">
      <c r="A489" s="215">
        <v>45140</v>
      </c>
      <c r="B489" s="11" t="s">
        <v>3178</v>
      </c>
      <c r="C489" s="6" t="s">
        <v>402</v>
      </c>
      <c r="D489" t="s">
        <v>4388</v>
      </c>
      <c r="E489" t="s">
        <v>4330</v>
      </c>
      <c r="G489" s="217">
        <v>10000</v>
      </c>
      <c r="H489" s="218">
        <f t="shared" si="7"/>
        <v>1068900</v>
      </c>
    </row>
    <row r="490" spans="1:8" x14ac:dyDescent="0.3">
      <c r="A490" s="215">
        <v>45140</v>
      </c>
      <c r="B490" s="11" t="s">
        <v>3179</v>
      </c>
      <c r="C490" s="6" t="s">
        <v>4214</v>
      </c>
      <c r="D490" t="s">
        <v>4118</v>
      </c>
      <c r="E490" t="s">
        <v>4275</v>
      </c>
      <c r="G490" s="217">
        <v>50000</v>
      </c>
      <c r="H490" s="218">
        <f t="shared" si="7"/>
        <v>1018900</v>
      </c>
    </row>
    <row r="491" spans="1:8" x14ac:dyDescent="0.3">
      <c r="A491" s="215">
        <v>45140</v>
      </c>
      <c r="B491" s="11" t="s">
        <v>3180</v>
      </c>
      <c r="C491" s="6" t="s">
        <v>3830</v>
      </c>
      <c r="D491" t="s">
        <v>4105</v>
      </c>
      <c r="E491" t="s">
        <v>4178</v>
      </c>
      <c r="G491" s="217">
        <v>25000</v>
      </c>
      <c r="H491" s="218">
        <f t="shared" si="7"/>
        <v>993900</v>
      </c>
    </row>
    <row r="492" spans="1:8" x14ac:dyDescent="0.3">
      <c r="A492" s="215">
        <v>45140</v>
      </c>
      <c r="B492" s="11" t="s">
        <v>3181</v>
      </c>
      <c r="C492" s="6" t="s">
        <v>3336</v>
      </c>
      <c r="D492" t="s">
        <v>4389</v>
      </c>
      <c r="E492" t="s">
        <v>4390</v>
      </c>
      <c r="G492" s="217">
        <v>40000</v>
      </c>
      <c r="H492" s="218">
        <f t="shared" si="7"/>
        <v>953900</v>
      </c>
    </row>
    <row r="493" spans="1:8" x14ac:dyDescent="0.3">
      <c r="A493" s="215">
        <v>45140</v>
      </c>
      <c r="B493" s="11" t="s">
        <v>3182</v>
      </c>
      <c r="C493" s="6" t="s">
        <v>4391</v>
      </c>
      <c r="D493" t="s">
        <v>4392</v>
      </c>
      <c r="E493" t="s">
        <v>4393</v>
      </c>
      <c r="G493" s="217">
        <v>360000</v>
      </c>
      <c r="H493" s="218">
        <f t="shared" si="7"/>
        <v>593900</v>
      </c>
    </row>
    <row r="494" spans="1:8" x14ac:dyDescent="0.3">
      <c r="A494" s="215">
        <v>45140</v>
      </c>
      <c r="B494" s="11" t="s">
        <v>3183</v>
      </c>
      <c r="C494" s="6" t="s">
        <v>56</v>
      </c>
      <c r="D494" t="s">
        <v>4394</v>
      </c>
      <c r="E494" t="s">
        <v>4311</v>
      </c>
      <c r="G494" s="217">
        <v>60000</v>
      </c>
      <c r="H494" s="218">
        <f t="shared" si="7"/>
        <v>533900</v>
      </c>
    </row>
    <row r="495" spans="1:8" x14ac:dyDescent="0.3">
      <c r="A495" s="215">
        <v>45140</v>
      </c>
      <c r="B495" s="11"/>
      <c r="C495" s="6" t="s">
        <v>3400</v>
      </c>
      <c r="D495" s="6" t="s">
        <v>4395</v>
      </c>
      <c r="F495">
        <v>3500000</v>
      </c>
      <c r="G495" s="217"/>
      <c r="H495" s="218">
        <f t="shared" si="7"/>
        <v>4033900</v>
      </c>
    </row>
    <row r="496" spans="1:8" x14ac:dyDescent="0.3">
      <c r="A496" s="215">
        <v>45141</v>
      </c>
      <c r="B496" s="11" t="s">
        <v>3184</v>
      </c>
      <c r="C496" s="6" t="s">
        <v>1258</v>
      </c>
      <c r="D496" t="s">
        <v>4396</v>
      </c>
      <c r="E496" t="s">
        <v>4039</v>
      </c>
      <c r="G496" s="217">
        <v>400000</v>
      </c>
      <c r="H496" s="218">
        <f t="shared" si="7"/>
        <v>3633900</v>
      </c>
    </row>
    <row r="497" spans="1:8" x14ac:dyDescent="0.3">
      <c r="A497" s="215">
        <v>45141</v>
      </c>
      <c r="B497" s="11" t="s">
        <v>3185</v>
      </c>
      <c r="C497" s="6" t="s">
        <v>56</v>
      </c>
      <c r="D497" t="s">
        <v>4440</v>
      </c>
      <c r="E497" t="s">
        <v>3966</v>
      </c>
      <c r="G497" s="217">
        <v>11640</v>
      </c>
      <c r="H497" s="218">
        <f t="shared" si="7"/>
        <v>3622260</v>
      </c>
    </row>
    <row r="498" spans="1:8" x14ac:dyDescent="0.3">
      <c r="A498" s="215">
        <v>45141</v>
      </c>
      <c r="B498" s="11" t="s">
        <v>3186</v>
      </c>
      <c r="C498" s="6" t="s">
        <v>3725</v>
      </c>
      <c r="D498" t="s">
        <v>4397</v>
      </c>
      <c r="E498" t="s">
        <v>4269</v>
      </c>
      <c r="G498" s="217">
        <v>180000</v>
      </c>
      <c r="H498" s="218">
        <f t="shared" si="7"/>
        <v>3442260</v>
      </c>
    </row>
    <row r="499" spans="1:8" x14ac:dyDescent="0.3">
      <c r="A499" s="215">
        <v>45145</v>
      </c>
      <c r="B499" s="11" t="s">
        <v>3187</v>
      </c>
      <c r="C499" s="6" t="s">
        <v>26</v>
      </c>
      <c r="D499" t="s">
        <v>4398</v>
      </c>
      <c r="E499" t="s">
        <v>891</v>
      </c>
      <c r="G499" s="217">
        <v>4500</v>
      </c>
      <c r="H499" s="218">
        <f t="shared" si="7"/>
        <v>3437760</v>
      </c>
    </row>
    <row r="500" spans="1:8" x14ac:dyDescent="0.3">
      <c r="A500" s="215">
        <v>45145</v>
      </c>
      <c r="B500" s="11" t="s">
        <v>3188</v>
      </c>
      <c r="C500" s="6" t="s">
        <v>26</v>
      </c>
      <c r="D500" t="s">
        <v>4399</v>
      </c>
      <c r="E500" t="s">
        <v>4269</v>
      </c>
      <c r="G500" s="217">
        <v>30000</v>
      </c>
      <c r="H500" s="218">
        <f t="shared" si="7"/>
        <v>3407760</v>
      </c>
    </row>
    <row r="501" spans="1:8" x14ac:dyDescent="0.3">
      <c r="A501" s="215">
        <v>45145</v>
      </c>
      <c r="B501" s="11" t="s">
        <v>3189</v>
      </c>
      <c r="C501" s="6" t="s">
        <v>3366</v>
      </c>
      <c r="D501" t="s">
        <v>4400</v>
      </c>
      <c r="E501" t="s">
        <v>4401</v>
      </c>
      <c r="G501" s="217">
        <v>265000</v>
      </c>
      <c r="H501" s="218">
        <f t="shared" ref="H501:H564" si="8">H500-G501+F501</f>
        <v>3142760</v>
      </c>
    </row>
    <row r="502" spans="1:8" x14ac:dyDescent="0.3">
      <c r="A502" s="215">
        <v>45145</v>
      </c>
      <c r="B502" s="11" t="s">
        <v>3190</v>
      </c>
      <c r="C502" s="6" t="s">
        <v>3830</v>
      </c>
      <c r="D502" t="s">
        <v>4402</v>
      </c>
      <c r="E502" t="s">
        <v>4178</v>
      </c>
      <c r="G502" s="217">
        <v>20000</v>
      </c>
      <c r="H502" s="218">
        <f t="shared" si="8"/>
        <v>3122760</v>
      </c>
    </row>
    <row r="503" spans="1:8" x14ac:dyDescent="0.3">
      <c r="A503" s="215">
        <v>45146</v>
      </c>
      <c r="B503" s="11" t="s">
        <v>3191</v>
      </c>
      <c r="C503" s="6" t="s">
        <v>386</v>
      </c>
      <c r="D503" t="s">
        <v>4403</v>
      </c>
      <c r="E503" t="s">
        <v>4165</v>
      </c>
      <c r="G503" s="217">
        <v>3000</v>
      </c>
      <c r="H503" s="218">
        <f t="shared" si="8"/>
        <v>3119760</v>
      </c>
    </row>
    <row r="504" spans="1:8" x14ac:dyDescent="0.3">
      <c r="A504" s="215">
        <v>45146</v>
      </c>
      <c r="B504" s="11" t="s">
        <v>3192</v>
      </c>
      <c r="C504" s="6" t="s">
        <v>386</v>
      </c>
      <c r="D504" t="s">
        <v>4404</v>
      </c>
      <c r="E504" t="s">
        <v>4165</v>
      </c>
      <c r="G504" s="217">
        <v>8000</v>
      </c>
      <c r="H504" s="218">
        <f t="shared" si="8"/>
        <v>3111760</v>
      </c>
    </row>
    <row r="505" spans="1:8" x14ac:dyDescent="0.3">
      <c r="A505" s="215">
        <v>45146</v>
      </c>
      <c r="B505" s="11" t="s">
        <v>3193</v>
      </c>
      <c r="C505" s="6" t="s">
        <v>386</v>
      </c>
      <c r="D505" t="s">
        <v>4405</v>
      </c>
      <c r="E505" t="s">
        <v>4287</v>
      </c>
      <c r="G505" s="217">
        <v>35000</v>
      </c>
      <c r="H505" s="218">
        <f t="shared" si="8"/>
        <v>3076760</v>
      </c>
    </row>
    <row r="506" spans="1:8" x14ac:dyDescent="0.3">
      <c r="A506" s="215">
        <v>45147</v>
      </c>
      <c r="B506" s="11" t="s">
        <v>3194</v>
      </c>
      <c r="C506" s="6" t="s">
        <v>4214</v>
      </c>
      <c r="D506" t="s">
        <v>4118</v>
      </c>
      <c r="E506" t="s">
        <v>4275</v>
      </c>
      <c r="G506" s="217">
        <v>50000</v>
      </c>
      <c r="H506" s="218">
        <f t="shared" si="8"/>
        <v>3026760</v>
      </c>
    </row>
    <row r="507" spans="1:8" x14ac:dyDescent="0.3">
      <c r="A507" s="215">
        <v>45147</v>
      </c>
      <c r="B507" s="11" t="s">
        <v>3195</v>
      </c>
      <c r="C507" s="6" t="s">
        <v>3751</v>
      </c>
      <c r="D507" t="s">
        <v>4406</v>
      </c>
      <c r="E507" t="s">
        <v>4167</v>
      </c>
      <c r="G507" s="217">
        <v>30000</v>
      </c>
      <c r="H507" s="218">
        <f t="shared" si="8"/>
        <v>2996760</v>
      </c>
    </row>
    <row r="508" spans="1:8" x14ac:dyDescent="0.3">
      <c r="A508" s="215">
        <v>45147</v>
      </c>
      <c r="B508" s="11" t="s">
        <v>3196</v>
      </c>
      <c r="C508" s="6" t="s">
        <v>386</v>
      </c>
      <c r="D508" t="s">
        <v>4403</v>
      </c>
      <c r="E508" t="s">
        <v>4165</v>
      </c>
      <c r="G508" s="217">
        <v>3000</v>
      </c>
      <c r="H508" s="218">
        <f t="shared" si="8"/>
        <v>2993760</v>
      </c>
    </row>
    <row r="509" spans="1:8" x14ac:dyDescent="0.3">
      <c r="A509" s="215">
        <v>45147</v>
      </c>
      <c r="B509" s="11" t="s">
        <v>3197</v>
      </c>
      <c r="C509" s="6" t="s">
        <v>3473</v>
      </c>
      <c r="D509" t="s">
        <v>4407</v>
      </c>
      <c r="E509" t="s">
        <v>4272</v>
      </c>
      <c r="G509" s="217">
        <v>5000</v>
      </c>
      <c r="H509" s="218">
        <f t="shared" si="8"/>
        <v>2988760</v>
      </c>
    </row>
    <row r="510" spans="1:8" x14ac:dyDescent="0.3">
      <c r="A510" s="215">
        <v>45148</v>
      </c>
      <c r="B510" s="11" t="s">
        <v>3198</v>
      </c>
      <c r="C510" s="6" t="s">
        <v>3830</v>
      </c>
      <c r="D510" t="s">
        <v>4105</v>
      </c>
      <c r="E510" t="s">
        <v>4178</v>
      </c>
      <c r="G510" s="217">
        <v>16000</v>
      </c>
      <c r="H510" s="218">
        <f t="shared" si="8"/>
        <v>2972760</v>
      </c>
    </row>
    <row r="511" spans="1:8" x14ac:dyDescent="0.3">
      <c r="A511" s="215">
        <v>45148</v>
      </c>
      <c r="B511" s="11" t="s">
        <v>3199</v>
      </c>
      <c r="C511" s="6" t="s">
        <v>1378</v>
      </c>
      <c r="D511" t="s">
        <v>4408</v>
      </c>
      <c r="E511" t="s">
        <v>3987</v>
      </c>
      <c r="G511" s="217">
        <v>30000</v>
      </c>
      <c r="H511" s="218">
        <f t="shared" si="8"/>
        <v>2942760</v>
      </c>
    </row>
    <row r="512" spans="1:8" x14ac:dyDescent="0.3">
      <c r="A512" s="215">
        <v>45149</v>
      </c>
      <c r="B512" s="11" t="s">
        <v>3200</v>
      </c>
      <c r="C512" s="6" t="s">
        <v>26</v>
      </c>
      <c r="D512" t="s">
        <v>4409</v>
      </c>
      <c r="E512" t="s">
        <v>4042</v>
      </c>
      <c r="G512" s="217">
        <v>14000</v>
      </c>
      <c r="H512" s="218">
        <f t="shared" si="8"/>
        <v>2928760</v>
      </c>
    </row>
    <row r="513" spans="1:8" x14ac:dyDescent="0.3">
      <c r="A513" s="215">
        <v>45152</v>
      </c>
      <c r="B513" s="11" t="s">
        <v>3201</v>
      </c>
      <c r="C513" s="6" t="s">
        <v>3855</v>
      </c>
      <c r="D513" t="s">
        <v>3980</v>
      </c>
      <c r="E513" t="s">
        <v>3981</v>
      </c>
      <c r="G513" s="217">
        <v>40000</v>
      </c>
      <c r="H513" s="218">
        <f t="shared" si="8"/>
        <v>2888760</v>
      </c>
    </row>
    <row r="514" spans="1:8" x14ac:dyDescent="0.3">
      <c r="A514" s="215">
        <v>45152</v>
      </c>
      <c r="B514" s="11" t="s">
        <v>3202</v>
      </c>
      <c r="C514" s="6" t="s">
        <v>3830</v>
      </c>
      <c r="D514" t="s">
        <v>4049</v>
      </c>
      <c r="E514" t="s">
        <v>4178</v>
      </c>
      <c r="G514" s="217">
        <v>37600</v>
      </c>
      <c r="H514" s="218">
        <f t="shared" si="8"/>
        <v>2851160</v>
      </c>
    </row>
    <row r="515" spans="1:8" x14ac:dyDescent="0.3">
      <c r="A515" s="215">
        <v>45152</v>
      </c>
      <c r="B515" s="11" t="s">
        <v>3203</v>
      </c>
      <c r="C515" s="6" t="s">
        <v>386</v>
      </c>
      <c r="D515" t="s">
        <v>4410</v>
      </c>
      <c r="E515" t="s">
        <v>4088</v>
      </c>
      <c r="G515" s="217">
        <v>60000</v>
      </c>
      <c r="H515" s="218">
        <f t="shared" si="8"/>
        <v>2791160</v>
      </c>
    </row>
    <row r="516" spans="1:8" x14ac:dyDescent="0.3">
      <c r="A516" s="215">
        <v>45152</v>
      </c>
      <c r="B516" s="11" t="s">
        <v>3204</v>
      </c>
      <c r="C516" s="6" t="s">
        <v>26</v>
      </c>
      <c r="D516" t="s">
        <v>4411</v>
      </c>
      <c r="E516" t="s">
        <v>4287</v>
      </c>
      <c r="G516" s="217">
        <v>45000</v>
      </c>
      <c r="H516" s="218">
        <f t="shared" si="8"/>
        <v>2746160</v>
      </c>
    </row>
    <row r="517" spans="1:8" x14ac:dyDescent="0.3">
      <c r="A517" s="215">
        <v>45152</v>
      </c>
      <c r="B517" s="11" t="s">
        <v>3205</v>
      </c>
      <c r="C517" s="6" t="s">
        <v>26</v>
      </c>
      <c r="D517" t="s">
        <v>4412</v>
      </c>
      <c r="E517" t="s">
        <v>4269</v>
      </c>
      <c r="G517" s="217">
        <v>50000</v>
      </c>
      <c r="H517" s="218">
        <f t="shared" si="8"/>
        <v>2696160</v>
      </c>
    </row>
    <row r="518" spans="1:8" x14ac:dyDescent="0.3">
      <c r="A518" s="215">
        <v>45152</v>
      </c>
      <c r="B518" s="11" t="s">
        <v>3206</v>
      </c>
      <c r="C518" s="6" t="s">
        <v>386</v>
      </c>
      <c r="D518" t="s">
        <v>4413</v>
      </c>
      <c r="E518" t="s">
        <v>4165</v>
      </c>
      <c r="G518" s="217">
        <v>3000</v>
      </c>
      <c r="H518" s="218">
        <f t="shared" si="8"/>
        <v>2693160</v>
      </c>
    </row>
    <row r="519" spans="1:8" x14ac:dyDescent="0.3">
      <c r="A519" s="215">
        <v>45154</v>
      </c>
      <c r="B519" s="11" t="s">
        <v>3207</v>
      </c>
      <c r="C519" s="6" t="s">
        <v>3366</v>
      </c>
      <c r="D519" t="s">
        <v>4400</v>
      </c>
      <c r="E519" t="s">
        <v>4401</v>
      </c>
      <c r="G519" s="217">
        <v>257000</v>
      </c>
      <c r="H519" s="218">
        <f t="shared" si="8"/>
        <v>2436160</v>
      </c>
    </row>
    <row r="520" spans="1:8" x14ac:dyDescent="0.3">
      <c r="A520" s="215">
        <v>45154</v>
      </c>
      <c r="B520" s="11" t="s">
        <v>3208</v>
      </c>
      <c r="C520" s="6" t="s">
        <v>386</v>
      </c>
      <c r="D520" t="s">
        <v>4414</v>
      </c>
      <c r="E520" t="s">
        <v>4026</v>
      </c>
      <c r="G520" s="217">
        <v>225000</v>
      </c>
      <c r="H520" s="218">
        <f t="shared" si="8"/>
        <v>2211160</v>
      </c>
    </row>
    <row r="521" spans="1:8" x14ac:dyDescent="0.3">
      <c r="A521" s="215">
        <v>45154</v>
      </c>
      <c r="B521" s="11" t="s">
        <v>3209</v>
      </c>
      <c r="C521" s="6" t="s">
        <v>386</v>
      </c>
      <c r="D521" t="s">
        <v>4415</v>
      </c>
      <c r="E521" t="s">
        <v>4122</v>
      </c>
      <c r="G521" s="217">
        <v>50000</v>
      </c>
      <c r="H521" s="218">
        <f t="shared" si="8"/>
        <v>2161160</v>
      </c>
    </row>
    <row r="522" spans="1:8" x14ac:dyDescent="0.3">
      <c r="A522" s="215">
        <v>45154</v>
      </c>
      <c r="B522" s="11" t="s">
        <v>3210</v>
      </c>
      <c r="C522" s="6" t="s">
        <v>26</v>
      </c>
      <c r="D522" t="s">
        <v>4416</v>
      </c>
      <c r="E522" t="s">
        <v>4290</v>
      </c>
      <c r="G522" s="217">
        <v>1000</v>
      </c>
      <c r="H522" s="218">
        <f t="shared" si="8"/>
        <v>2160160</v>
      </c>
    </row>
    <row r="523" spans="1:8" x14ac:dyDescent="0.3">
      <c r="A523" s="215">
        <v>45154</v>
      </c>
      <c r="B523" s="11" t="s">
        <v>3211</v>
      </c>
      <c r="C523" s="6" t="s">
        <v>26</v>
      </c>
      <c r="D523" t="s">
        <v>4441</v>
      </c>
      <c r="E523" t="s">
        <v>4088</v>
      </c>
      <c r="G523" s="217">
        <v>200000</v>
      </c>
      <c r="H523" s="218">
        <f t="shared" si="8"/>
        <v>1960160</v>
      </c>
    </row>
    <row r="524" spans="1:8" x14ac:dyDescent="0.3">
      <c r="A524" s="215">
        <v>45155</v>
      </c>
      <c r="B524" s="11" t="s">
        <v>3212</v>
      </c>
      <c r="C524" s="6" t="s">
        <v>3473</v>
      </c>
      <c r="D524" t="s">
        <v>4417</v>
      </c>
      <c r="E524" t="s">
        <v>4178</v>
      </c>
      <c r="G524" s="217">
        <v>164500</v>
      </c>
      <c r="H524" s="218">
        <f t="shared" si="8"/>
        <v>1795660</v>
      </c>
    </row>
    <row r="525" spans="1:8" x14ac:dyDescent="0.3">
      <c r="A525" s="215">
        <v>45155</v>
      </c>
      <c r="B525" s="11" t="s">
        <v>3213</v>
      </c>
      <c r="C525" s="6" t="s">
        <v>3473</v>
      </c>
      <c r="D525" t="s">
        <v>4418</v>
      </c>
      <c r="E525" t="s">
        <v>4178</v>
      </c>
      <c r="G525" s="217">
        <v>441000</v>
      </c>
      <c r="H525" s="218">
        <f t="shared" si="8"/>
        <v>1354660</v>
      </c>
    </row>
    <row r="526" spans="1:8" x14ac:dyDescent="0.3">
      <c r="A526" s="215">
        <v>45155</v>
      </c>
      <c r="B526" s="11" t="s">
        <v>3214</v>
      </c>
      <c r="C526" s="6" t="s">
        <v>56</v>
      </c>
      <c r="D526" t="s">
        <v>4419</v>
      </c>
      <c r="E526" t="s">
        <v>4178</v>
      </c>
      <c r="G526" s="217">
        <v>48000</v>
      </c>
      <c r="H526" s="218">
        <f t="shared" si="8"/>
        <v>1306660</v>
      </c>
    </row>
    <row r="527" spans="1:8" x14ac:dyDescent="0.3">
      <c r="A527" s="215">
        <v>45156</v>
      </c>
      <c r="B527" s="11" t="s">
        <v>3215</v>
      </c>
      <c r="C527" s="6" t="s">
        <v>386</v>
      </c>
      <c r="D527" t="s">
        <v>4420</v>
      </c>
      <c r="E527" t="s">
        <v>4165</v>
      </c>
      <c r="G527" s="217">
        <v>6000</v>
      </c>
      <c r="H527" s="218">
        <f t="shared" si="8"/>
        <v>1300660</v>
      </c>
    </row>
    <row r="528" spans="1:8" x14ac:dyDescent="0.3">
      <c r="A528" s="215">
        <v>45159</v>
      </c>
      <c r="B528" s="11" t="s">
        <v>3216</v>
      </c>
      <c r="C528" s="6" t="s">
        <v>4214</v>
      </c>
      <c r="D528" t="s">
        <v>4118</v>
      </c>
      <c r="E528" t="s">
        <v>4275</v>
      </c>
      <c r="G528" s="217">
        <v>50000</v>
      </c>
      <c r="H528" s="218">
        <f t="shared" si="8"/>
        <v>1250660</v>
      </c>
    </row>
    <row r="529" spans="1:8" x14ac:dyDescent="0.3">
      <c r="A529" s="215">
        <v>45159</v>
      </c>
      <c r="B529" s="11" t="s">
        <v>3217</v>
      </c>
      <c r="C529" s="6" t="s">
        <v>3830</v>
      </c>
      <c r="D529" t="s">
        <v>4421</v>
      </c>
      <c r="E529" t="s">
        <v>4178</v>
      </c>
      <c r="G529" s="217">
        <v>46600</v>
      </c>
      <c r="H529" s="218">
        <f t="shared" si="8"/>
        <v>1204060</v>
      </c>
    </row>
    <row r="530" spans="1:8" x14ac:dyDescent="0.3">
      <c r="A530" s="215">
        <v>45159</v>
      </c>
      <c r="B530" s="11" t="s">
        <v>3218</v>
      </c>
      <c r="C530" s="6" t="s">
        <v>402</v>
      </c>
      <c r="D530" t="s">
        <v>4442</v>
      </c>
      <c r="E530" t="s">
        <v>4122</v>
      </c>
      <c r="G530" s="217">
        <v>25000</v>
      </c>
      <c r="H530" s="218">
        <f t="shared" si="8"/>
        <v>1179060</v>
      </c>
    </row>
    <row r="531" spans="1:8" x14ac:dyDescent="0.3">
      <c r="A531" s="215">
        <v>45159</v>
      </c>
      <c r="B531" s="11" t="s">
        <v>3219</v>
      </c>
      <c r="C531" s="6" t="s">
        <v>386</v>
      </c>
      <c r="D531" t="s">
        <v>4422</v>
      </c>
      <c r="E531" t="s">
        <v>4258</v>
      </c>
      <c r="G531" s="217">
        <v>15000</v>
      </c>
      <c r="H531" s="218">
        <f t="shared" si="8"/>
        <v>1164060</v>
      </c>
    </row>
    <row r="532" spans="1:8" x14ac:dyDescent="0.3">
      <c r="A532" s="215">
        <v>45160</v>
      </c>
      <c r="B532" s="11" t="s">
        <v>3220</v>
      </c>
      <c r="C532" s="6" t="s">
        <v>56</v>
      </c>
      <c r="D532" t="s">
        <v>4423</v>
      </c>
      <c r="E532" t="s">
        <v>4390</v>
      </c>
      <c r="G532" s="217">
        <v>32000</v>
      </c>
      <c r="H532" s="218">
        <f t="shared" si="8"/>
        <v>1132060</v>
      </c>
    </row>
    <row r="533" spans="1:8" x14ac:dyDescent="0.3">
      <c r="A533" s="215">
        <v>45160</v>
      </c>
      <c r="B533" s="11" t="s">
        <v>3221</v>
      </c>
      <c r="C533" s="6" t="s">
        <v>3751</v>
      </c>
      <c r="D533" t="s">
        <v>4424</v>
      </c>
      <c r="E533" t="s">
        <v>4275</v>
      </c>
      <c r="G533" s="217">
        <v>46800</v>
      </c>
      <c r="H533" s="218">
        <f t="shared" si="8"/>
        <v>1085260</v>
      </c>
    </row>
    <row r="534" spans="1:8" x14ac:dyDescent="0.3">
      <c r="A534" s="215">
        <v>45160</v>
      </c>
      <c r="B534" s="11" t="s">
        <v>3222</v>
      </c>
      <c r="C534" s="6" t="s">
        <v>56</v>
      </c>
      <c r="D534" t="s">
        <v>4443</v>
      </c>
      <c r="E534" t="s">
        <v>4425</v>
      </c>
      <c r="G534" s="217">
        <v>23500</v>
      </c>
      <c r="H534" s="218">
        <f t="shared" si="8"/>
        <v>1061760</v>
      </c>
    </row>
    <row r="535" spans="1:8" x14ac:dyDescent="0.3">
      <c r="A535" s="215">
        <v>45161</v>
      </c>
      <c r="B535" s="11" t="s">
        <v>3223</v>
      </c>
      <c r="C535" s="6" t="s">
        <v>3751</v>
      </c>
      <c r="D535" t="s">
        <v>4406</v>
      </c>
      <c r="E535" t="s">
        <v>4167</v>
      </c>
      <c r="G535" s="217">
        <v>50000</v>
      </c>
      <c r="H535" s="218">
        <f t="shared" si="8"/>
        <v>1011760</v>
      </c>
    </row>
    <row r="536" spans="1:8" x14ac:dyDescent="0.3">
      <c r="A536" s="215">
        <v>45161</v>
      </c>
      <c r="B536" s="11" t="s">
        <v>3224</v>
      </c>
      <c r="C536" s="6" t="s">
        <v>386</v>
      </c>
      <c r="D536" t="s">
        <v>4383</v>
      </c>
      <c r="E536" t="s">
        <v>4122</v>
      </c>
      <c r="G536" s="217">
        <v>10000</v>
      </c>
      <c r="H536" s="218">
        <f t="shared" si="8"/>
        <v>1001760</v>
      </c>
    </row>
    <row r="537" spans="1:8" x14ac:dyDescent="0.3">
      <c r="A537" s="215">
        <v>45161</v>
      </c>
      <c r="B537" s="11" t="s">
        <v>3225</v>
      </c>
      <c r="C537" s="6" t="s">
        <v>56</v>
      </c>
      <c r="D537" t="s">
        <v>4426</v>
      </c>
      <c r="E537" t="s">
        <v>4269</v>
      </c>
      <c r="G537" s="217">
        <v>150000</v>
      </c>
      <c r="H537" s="218">
        <f t="shared" si="8"/>
        <v>851760</v>
      </c>
    </row>
    <row r="538" spans="1:8" x14ac:dyDescent="0.3">
      <c r="A538" s="215">
        <v>45162</v>
      </c>
      <c r="B538" s="11" t="s">
        <v>3226</v>
      </c>
      <c r="C538" s="6" t="s">
        <v>3830</v>
      </c>
      <c r="D538" t="s">
        <v>4428</v>
      </c>
      <c r="E538" t="s">
        <v>4178</v>
      </c>
      <c r="G538" s="217">
        <v>6100</v>
      </c>
      <c r="H538" s="218">
        <f t="shared" si="8"/>
        <v>845660</v>
      </c>
    </row>
    <row r="539" spans="1:8" x14ac:dyDescent="0.3">
      <c r="A539" s="215">
        <v>45162</v>
      </c>
      <c r="B539" s="11"/>
      <c r="C539" s="6" t="s">
        <v>3400</v>
      </c>
      <c r="D539" s="6" t="s">
        <v>4429</v>
      </c>
      <c r="F539">
        <v>3500000</v>
      </c>
      <c r="G539" s="217"/>
      <c r="H539" s="218">
        <f t="shared" si="8"/>
        <v>4345660</v>
      </c>
    </row>
    <row r="540" spans="1:8" x14ac:dyDescent="0.3">
      <c r="A540" s="215">
        <v>45163</v>
      </c>
      <c r="B540" s="11" t="s">
        <v>3227</v>
      </c>
      <c r="C540" s="6" t="s">
        <v>3855</v>
      </c>
      <c r="D540" t="s">
        <v>4444</v>
      </c>
      <c r="E540" t="s">
        <v>4269</v>
      </c>
      <c r="G540" s="217">
        <v>70000</v>
      </c>
      <c r="H540" s="218">
        <f t="shared" si="8"/>
        <v>4275660</v>
      </c>
    </row>
    <row r="541" spans="1:8" x14ac:dyDescent="0.3">
      <c r="A541" s="215">
        <v>45163</v>
      </c>
      <c r="B541" s="11" t="s">
        <v>3228</v>
      </c>
      <c r="C541" s="6" t="s">
        <v>386</v>
      </c>
      <c r="D541" t="s">
        <v>4430</v>
      </c>
      <c r="E541" t="s">
        <v>4165</v>
      </c>
      <c r="G541" s="217">
        <v>8000</v>
      </c>
      <c r="H541" s="218">
        <f t="shared" si="8"/>
        <v>4267660</v>
      </c>
    </row>
    <row r="542" spans="1:8" x14ac:dyDescent="0.3">
      <c r="A542" s="215">
        <v>45166</v>
      </c>
      <c r="B542" s="11" t="s">
        <v>3229</v>
      </c>
      <c r="C542" s="6" t="s">
        <v>3830</v>
      </c>
      <c r="D542" t="s">
        <v>4421</v>
      </c>
      <c r="E542" t="s">
        <v>4178</v>
      </c>
      <c r="G542" s="217">
        <v>45600</v>
      </c>
      <c r="H542" s="218">
        <f t="shared" si="8"/>
        <v>4222060</v>
      </c>
    </row>
    <row r="543" spans="1:8" x14ac:dyDescent="0.3">
      <c r="A543" s="215">
        <v>45166</v>
      </c>
      <c r="B543" s="11" t="s">
        <v>3230</v>
      </c>
      <c r="C543" s="6" t="s">
        <v>386</v>
      </c>
      <c r="D543" t="s">
        <v>4431</v>
      </c>
      <c r="E543" t="s">
        <v>4287</v>
      </c>
      <c r="G543" s="217">
        <v>35000</v>
      </c>
      <c r="H543" s="218">
        <f t="shared" si="8"/>
        <v>4187060</v>
      </c>
    </row>
    <row r="544" spans="1:8" x14ac:dyDescent="0.3">
      <c r="A544" s="215">
        <v>45166</v>
      </c>
      <c r="B544" s="11" t="s">
        <v>3231</v>
      </c>
      <c r="C544" s="6" t="s">
        <v>386</v>
      </c>
      <c r="D544" t="s">
        <v>4432</v>
      </c>
      <c r="E544" t="s">
        <v>4272</v>
      </c>
      <c r="G544" s="217">
        <v>4000</v>
      </c>
      <c r="H544" s="218">
        <f t="shared" si="8"/>
        <v>4183060</v>
      </c>
    </row>
    <row r="545" spans="1:8" x14ac:dyDescent="0.3">
      <c r="A545" s="215">
        <v>45167</v>
      </c>
      <c r="B545" s="11" t="s">
        <v>3232</v>
      </c>
      <c r="C545" s="6" t="s">
        <v>4214</v>
      </c>
      <c r="D545" t="s">
        <v>4118</v>
      </c>
      <c r="E545" t="s">
        <v>4275</v>
      </c>
      <c r="G545" s="217">
        <v>50000</v>
      </c>
      <c r="H545" s="218">
        <f t="shared" si="8"/>
        <v>4133060</v>
      </c>
    </row>
    <row r="546" spans="1:8" x14ac:dyDescent="0.3">
      <c r="A546" s="215">
        <v>45167</v>
      </c>
      <c r="B546" s="11" t="s">
        <v>3233</v>
      </c>
      <c r="C546" s="6" t="s">
        <v>56</v>
      </c>
      <c r="D546" t="s">
        <v>4445</v>
      </c>
      <c r="E546" t="s">
        <v>4290</v>
      </c>
      <c r="G546" s="217">
        <v>5000</v>
      </c>
      <c r="H546" s="218">
        <f t="shared" si="8"/>
        <v>4128060</v>
      </c>
    </row>
    <row r="547" spans="1:8" x14ac:dyDescent="0.3">
      <c r="A547" s="215">
        <v>45167</v>
      </c>
      <c r="B547" s="11" t="s">
        <v>3234</v>
      </c>
      <c r="C547" s="6" t="s">
        <v>26</v>
      </c>
      <c r="D547" t="s">
        <v>4433</v>
      </c>
      <c r="E547" t="s">
        <v>4097</v>
      </c>
      <c r="G547" s="217">
        <v>36780</v>
      </c>
      <c r="H547" s="218">
        <f t="shared" si="8"/>
        <v>4091280</v>
      </c>
    </row>
    <row r="548" spans="1:8" x14ac:dyDescent="0.3">
      <c r="A548" s="215">
        <v>45168</v>
      </c>
      <c r="B548" s="11" t="s">
        <v>3235</v>
      </c>
      <c r="C548" s="6" t="s">
        <v>402</v>
      </c>
      <c r="D548" t="s">
        <v>4434</v>
      </c>
      <c r="E548" t="s">
        <v>4272</v>
      </c>
      <c r="G548" s="217">
        <v>1000</v>
      </c>
      <c r="H548" s="218">
        <f t="shared" si="8"/>
        <v>4090280</v>
      </c>
    </row>
    <row r="549" spans="1:8" x14ac:dyDescent="0.3">
      <c r="A549" s="215">
        <v>45168</v>
      </c>
      <c r="B549" s="11" t="s">
        <v>3236</v>
      </c>
      <c r="C549" s="6" t="s">
        <v>3950</v>
      </c>
      <c r="D549" t="s">
        <v>4435</v>
      </c>
      <c r="E549" t="s">
        <v>4042</v>
      </c>
      <c r="G549" s="217">
        <v>5000</v>
      </c>
      <c r="H549" s="218">
        <f t="shared" si="8"/>
        <v>4085280</v>
      </c>
    </row>
    <row r="550" spans="1:8" x14ac:dyDescent="0.3">
      <c r="A550" s="215">
        <v>45168</v>
      </c>
      <c r="B550" s="11" t="s">
        <v>3237</v>
      </c>
      <c r="C550" s="6" t="s">
        <v>26</v>
      </c>
      <c r="D550" t="s">
        <v>4436</v>
      </c>
      <c r="E550" t="s">
        <v>4167</v>
      </c>
      <c r="G550" s="217">
        <v>15000</v>
      </c>
      <c r="H550" s="218">
        <f t="shared" si="8"/>
        <v>4070280</v>
      </c>
    </row>
    <row r="551" spans="1:8" x14ac:dyDescent="0.3">
      <c r="A551" s="215">
        <v>45169</v>
      </c>
      <c r="B551" s="11" t="s">
        <v>3238</v>
      </c>
      <c r="C551" s="6" t="s">
        <v>386</v>
      </c>
      <c r="D551" t="s">
        <v>4432</v>
      </c>
      <c r="E551" t="s">
        <v>4272</v>
      </c>
      <c r="G551" s="217">
        <v>2000</v>
      </c>
      <c r="H551" s="218">
        <f t="shared" si="8"/>
        <v>4068280</v>
      </c>
    </row>
    <row r="552" spans="1:8" x14ac:dyDescent="0.3">
      <c r="A552" s="215">
        <v>45169</v>
      </c>
      <c r="B552" s="11" t="s">
        <v>3239</v>
      </c>
      <c r="C552" s="6" t="s">
        <v>386</v>
      </c>
      <c r="D552" t="s">
        <v>4383</v>
      </c>
      <c r="E552" t="s">
        <v>4122</v>
      </c>
      <c r="G552" s="217">
        <v>10000</v>
      </c>
      <c r="H552" s="218">
        <f t="shared" si="8"/>
        <v>4058280</v>
      </c>
    </row>
    <row r="553" spans="1:8" x14ac:dyDescent="0.3">
      <c r="A553" s="215">
        <v>45169</v>
      </c>
      <c r="B553" s="11" t="s">
        <v>3240</v>
      </c>
      <c r="C553" s="6" t="s">
        <v>386</v>
      </c>
      <c r="D553" t="s">
        <v>4437</v>
      </c>
      <c r="E553" t="s">
        <v>4165</v>
      </c>
      <c r="G553" s="217">
        <v>6000</v>
      </c>
      <c r="H553" s="218">
        <f t="shared" si="8"/>
        <v>4052280</v>
      </c>
    </row>
    <row r="554" spans="1:8" x14ac:dyDescent="0.3">
      <c r="A554" s="215">
        <v>45169</v>
      </c>
      <c r="B554" s="11" t="s">
        <v>3241</v>
      </c>
      <c r="C554" s="6" t="s">
        <v>402</v>
      </c>
      <c r="D554" t="s">
        <v>4446</v>
      </c>
      <c r="E554" t="s">
        <v>4272</v>
      </c>
      <c r="G554" s="217">
        <v>2000</v>
      </c>
      <c r="H554" s="218">
        <f t="shared" si="8"/>
        <v>4050280</v>
      </c>
    </row>
    <row r="555" spans="1:8" x14ac:dyDescent="0.3">
      <c r="A555" s="215">
        <v>45169</v>
      </c>
      <c r="B555" s="11" t="s">
        <v>3242</v>
      </c>
      <c r="C555" s="6" t="s">
        <v>3751</v>
      </c>
      <c r="D555" t="s">
        <v>4438</v>
      </c>
      <c r="E555" t="s">
        <v>4167</v>
      </c>
      <c r="G555" s="217">
        <v>94570</v>
      </c>
      <c r="H555" s="218">
        <f t="shared" si="8"/>
        <v>3955710</v>
      </c>
    </row>
    <row r="556" spans="1:8" x14ac:dyDescent="0.3">
      <c r="A556" s="215">
        <v>45169</v>
      </c>
      <c r="B556" s="11" t="s">
        <v>3243</v>
      </c>
      <c r="C556" s="6" t="s">
        <v>3751</v>
      </c>
      <c r="D556" t="s">
        <v>4439</v>
      </c>
      <c r="E556" t="s">
        <v>4178</v>
      </c>
      <c r="G556" s="217">
        <v>15000</v>
      </c>
      <c r="H556" s="218">
        <f t="shared" si="8"/>
        <v>3940710</v>
      </c>
    </row>
    <row r="557" spans="1:8" x14ac:dyDescent="0.3">
      <c r="A557" s="215">
        <v>45170</v>
      </c>
      <c r="B557" s="11" t="s">
        <v>3244</v>
      </c>
      <c r="C557" s="6" t="s">
        <v>3725</v>
      </c>
      <c r="D557" t="s">
        <v>4397</v>
      </c>
      <c r="E557" t="s">
        <v>4269</v>
      </c>
      <c r="G557" s="217">
        <v>360000</v>
      </c>
      <c r="H557" s="218">
        <f t="shared" si="8"/>
        <v>3580710</v>
      </c>
    </row>
    <row r="558" spans="1:8" x14ac:dyDescent="0.3">
      <c r="A558" s="215">
        <v>45170</v>
      </c>
      <c r="B558" s="11" t="s">
        <v>3245</v>
      </c>
      <c r="C558" s="6" t="s">
        <v>3830</v>
      </c>
      <c r="D558" t="s">
        <v>4447</v>
      </c>
      <c r="E558" t="s">
        <v>4178</v>
      </c>
      <c r="G558" s="217">
        <v>6100</v>
      </c>
      <c r="H558" s="218">
        <f t="shared" si="8"/>
        <v>3574610</v>
      </c>
    </row>
    <row r="559" spans="1:8" x14ac:dyDescent="0.3">
      <c r="A559" s="215">
        <v>45173</v>
      </c>
      <c r="B559" s="11" t="s">
        <v>3246</v>
      </c>
      <c r="C559" s="6" t="s">
        <v>1258</v>
      </c>
      <c r="D559" t="s">
        <v>4506</v>
      </c>
      <c r="E559" t="s">
        <v>4039</v>
      </c>
      <c r="G559" s="217">
        <v>400000</v>
      </c>
      <c r="H559" s="218">
        <f t="shared" si="8"/>
        <v>3174610</v>
      </c>
    </row>
    <row r="560" spans="1:8" x14ac:dyDescent="0.3">
      <c r="A560" s="215">
        <v>45174</v>
      </c>
      <c r="B560" s="11" t="s">
        <v>3247</v>
      </c>
      <c r="C560" s="6" t="s">
        <v>56</v>
      </c>
      <c r="D560" t="s">
        <v>4448</v>
      </c>
      <c r="E560" t="s">
        <v>3992</v>
      </c>
      <c r="G560" s="217">
        <v>581500</v>
      </c>
      <c r="H560" s="218">
        <f t="shared" si="8"/>
        <v>2593110</v>
      </c>
    </row>
    <row r="561" spans="1:8" x14ac:dyDescent="0.3">
      <c r="A561" s="215">
        <v>45174</v>
      </c>
      <c r="B561" s="11" t="s">
        <v>3248</v>
      </c>
      <c r="C561" s="6" t="s">
        <v>56</v>
      </c>
      <c r="D561" t="s">
        <v>4449</v>
      </c>
      <c r="E561" t="s">
        <v>4178</v>
      </c>
      <c r="G561" s="217">
        <v>427000</v>
      </c>
      <c r="H561" s="218">
        <f t="shared" si="8"/>
        <v>2166110</v>
      </c>
    </row>
    <row r="562" spans="1:8" x14ac:dyDescent="0.3">
      <c r="A562" s="215">
        <v>45174</v>
      </c>
      <c r="B562" s="11" t="s">
        <v>3249</v>
      </c>
      <c r="C562" s="6" t="s">
        <v>3751</v>
      </c>
      <c r="D562" t="s">
        <v>4450</v>
      </c>
      <c r="E562" t="s">
        <v>4167</v>
      </c>
      <c r="G562" s="217">
        <v>475000</v>
      </c>
      <c r="H562" s="218">
        <f t="shared" si="8"/>
        <v>1691110</v>
      </c>
    </row>
    <row r="563" spans="1:8" x14ac:dyDescent="0.3">
      <c r="A563" s="215">
        <v>45174</v>
      </c>
      <c r="B563" s="11" t="s">
        <v>3250</v>
      </c>
      <c r="C563" s="6" t="s">
        <v>26</v>
      </c>
      <c r="D563" t="s">
        <v>4451</v>
      </c>
      <c r="E563" t="s">
        <v>524</v>
      </c>
      <c r="G563" s="217">
        <v>5000</v>
      </c>
      <c r="H563" s="218">
        <f t="shared" si="8"/>
        <v>1686110</v>
      </c>
    </row>
    <row r="564" spans="1:8" x14ac:dyDescent="0.3">
      <c r="A564" s="215">
        <v>45174</v>
      </c>
      <c r="B564" s="11" t="s">
        <v>3251</v>
      </c>
      <c r="C564" s="6" t="s">
        <v>26</v>
      </c>
      <c r="D564" t="s">
        <v>4452</v>
      </c>
      <c r="E564" t="s">
        <v>4290</v>
      </c>
      <c r="G564" s="217">
        <v>50000</v>
      </c>
      <c r="H564" s="218">
        <f t="shared" si="8"/>
        <v>1636110</v>
      </c>
    </row>
    <row r="565" spans="1:8" x14ac:dyDescent="0.3">
      <c r="A565" s="215">
        <v>45174</v>
      </c>
      <c r="B565" s="11" t="s">
        <v>3252</v>
      </c>
      <c r="C565" s="6" t="s">
        <v>4226</v>
      </c>
      <c r="D565" t="s">
        <v>4453</v>
      </c>
      <c r="E565" t="s">
        <v>4454</v>
      </c>
      <c r="G565" s="217">
        <v>10000</v>
      </c>
      <c r="H565" s="218">
        <f t="shared" ref="H565:H628" si="9">H564-G565+F565</f>
        <v>1626110</v>
      </c>
    </row>
    <row r="566" spans="1:8" x14ac:dyDescent="0.3">
      <c r="A566" s="215">
        <v>45174</v>
      </c>
      <c r="B566" s="11" t="s">
        <v>3253</v>
      </c>
      <c r="C566" s="6" t="s">
        <v>3473</v>
      </c>
      <c r="D566" t="s">
        <v>4455</v>
      </c>
      <c r="E566" t="s">
        <v>4272</v>
      </c>
      <c r="G566" s="217">
        <v>5000</v>
      </c>
      <c r="H566" s="218">
        <f t="shared" si="9"/>
        <v>1621110</v>
      </c>
    </row>
    <row r="567" spans="1:8" x14ac:dyDescent="0.3">
      <c r="A567" s="215">
        <v>45175</v>
      </c>
      <c r="B567" s="11" t="s">
        <v>3254</v>
      </c>
      <c r="C567" s="6" t="s">
        <v>4391</v>
      </c>
      <c r="D567" t="s">
        <v>4392</v>
      </c>
      <c r="E567" t="s">
        <v>4393</v>
      </c>
      <c r="G567" s="217">
        <v>360000</v>
      </c>
      <c r="H567" s="218">
        <f t="shared" si="9"/>
        <v>1261110</v>
      </c>
    </row>
    <row r="568" spans="1:8" x14ac:dyDescent="0.3">
      <c r="A568" s="215">
        <v>45175</v>
      </c>
      <c r="B568" s="11" t="s">
        <v>3255</v>
      </c>
      <c r="C568" s="6" t="s">
        <v>26</v>
      </c>
      <c r="D568" t="s">
        <v>4456</v>
      </c>
      <c r="E568" t="s">
        <v>4178</v>
      </c>
      <c r="G568" s="217">
        <v>61000</v>
      </c>
      <c r="H568" s="218">
        <f t="shared" si="9"/>
        <v>1200110</v>
      </c>
    </row>
    <row r="569" spans="1:8" x14ac:dyDescent="0.3">
      <c r="A569" s="215">
        <v>45175</v>
      </c>
      <c r="B569" s="11" t="s">
        <v>3256</v>
      </c>
      <c r="C569" s="6" t="s">
        <v>1427</v>
      </c>
      <c r="D569" t="s">
        <v>4507</v>
      </c>
      <c r="E569" t="s">
        <v>4457</v>
      </c>
      <c r="G569" s="217">
        <v>10000</v>
      </c>
      <c r="H569" s="218">
        <f t="shared" si="9"/>
        <v>1190110</v>
      </c>
    </row>
    <row r="570" spans="1:8" x14ac:dyDescent="0.3">
      <c r="A570" s="215">
        <v>45175</v>
      </c>
      <c r="B570" s="11" t="s">
        <v>3257</v>
      </c>
      <c r="C570" s="6" t="s">
        <v>3830</v>
      </c>
      <c r="D570" t="s">
        <v>4049</v>
      </c>
      <c r="E570" t="s">
        <v>4178</v>
      </c>
      <c r="G570" s="217">
        <v>53200</v>
      </c>
      <c r="H570" s="218">
        <f t="shared" si="9"/>
        <v>1136910</v>
      </c>
    </row>
    <row r="571" spans="1:8" x14ac:dyDescent="0.3">
      <c r="A571" s="215">
        <v>45175</v>
      </c>
      <c r="B571" s="11" t="s">
        <v>3258</v>
      </c>
      <c r="C571" s="6" t="s">
        <v>386</v>
      </c>
      <c r="D571" t="s">
        <v>4458</v>
      </c>
      <c r="E571" t="s">
        <v>4165</v>
      </c>
      <c r="G571" s="217">
        <v>9000</v>
      </c>
      <c r="H571" s="218">
        <f t="shared" si="9"/>
        <v>1127910</v>
      </c>
    </row>
    <row r="572" spans="1:8" x14ac:dyDescent="0.3">
      <c r="A572" s="215">
        <v>45175</v>
      </c>
      <c r="B572" s="11" t="s">
        <v>3259</v>
      </c>
      <c r="C572" s="6" t="s">
        <v>56</v>
      </c>
      <c r="D572" t="s">
        <v>4459</v>
      </c>
      <c r="E572" t="s">
        <v>4178</v>
      </c>
      <c r="G572" s="217">
        <v>9000</v>
      </c>
      <c r="H572" s="218">
        <f t="shared" si="9"/>
        <v>1118910</v>
      </c>
    </row>
    <row r="573" spans="1:8" x14ac:dyDescent="0.3">
      <c r="A573" s="215">
        <v>45176</v>
      </c>
      <c r="B573" s="11" t="s">
        <v>3260</v>
      </c>
      <c r="C573" s="6" t="s">
        <v>26</v>
      </c>
      <c r="D573" t="s">
        <v>4461</v>
      </c>
      <c r="E573" t="s">
        <v>4042</v>
      </c>
      <c r="G573" s="217">
        <v>5000</v>
      </c>
      <c r="H573" s="218">
        <f t="shared" si="9"/>
        <v>1113910</v>
      </c>
    </row>
    <row r="574" spans="1:8" x14ac:dyDescent="0.3">
      <c r="A574" s="215">
        <v>45176</v>
      </c>
      <c r="B574" s="11" t="s">
        <v>3261</v>
      </c>
      <c r="C574" s="6" t="s">
        <v>26</v>
      </c>
      <c r="D574" t="s">
        <v>4460</v>
      </c>
      <c r="E574" t="s">
        <v>4042</v>
      </c>
      <c r="G574" s="217">
        <v>10000</v>
      </c>
      <c r="H574" s="218">
        <f t="shared" si="9"/>
        <v>1103910</v>
      </c>
    </row>
    <row r="575" spans="1:8" x14ac:dyDescent="0.3">
      <c r="A575" s="215">
        <v>45176</v>
      </c>
      <c r="B575" s="11" t="s">
        <v>3262</v>
      </c>
      <c r="C575" s="6" t="s">
        <v>1378</v>
      </c>
      <c r="D575" t="s">
        <v>4462</v>
      </c>
      <c r="E575" t="s">
        <v>3987</v>
      </c>
      <c r="G575" s="217">
        <v>80000</v>
      </c>
      <c r="H575" s="218">
        <f t="shared" si="9"/>
        <v>1023910</v>
      </c>
    </row>
    <row r="576" spans="1:8" x14ac:dyDescent="0.3">
      <c r="A576" s="215">
        <v>45176</v>
      </c>
      <c r="B576" s="11" t="s">
        <v>3263</v>
      </c>
      <c r="C576" s="6" t="s">
        <v>386</v>
      </c>
      <c r="D576" t="s">
        <v>4463</v>
      </c>
      <c r="G576" s="217">
        <v>3000</v>
      </c>
      <c r="H576" s="218">
        <f t="shared" si="9"/>
        <v>1020910</v>
      </c>
    </row>
    <row r="577" spans="1:8" x14ac:dyDescent="0.3">
      <c r="A577" s="215">
        <v>45176</v>
      </c>
      <c r="B577" s="11" t="s">
        <v>3264</v>
      </c>
      <c r="C577" s="6" t="s">
        <v>56</v>
      </c>
      <c r="D577" t="s">
        <v>4464</v>
      </c>
      <c r="E577" t="s">
        <v>4178</v>
      </c>
      <c r="G577" s="217">
        <v>5500</v>
      </c>
      <c r="H577" s="218">
        <f t="shared" si="9"/>
        <v>1015410</v>
      </c>
    </row>
    <row r="578" spans="1:8" x14ac:dyDescent="0.3">
      <c r="A578" s="215">
        <v>45176</v>
      </c>
      <c r="B578" s="11" t="s">
        <v>3265</v>
      </c>
      <c r="C578" s="6" t="s">
        <v>402</v>
      </c>
      <c r="D578" t="s">
        <v>4465</v>
      </c>
      <c r="E578" t="s">
        <v>4122</v>
      </c>
      <c r="G578" s="217">
        <v>24000</v>
      </c>
      <c r="H578" s="218">
        <f t="shared" si="9"/>
        <v>991410</v>
      </c>
    </row>
    <row r="579" spans="1:8" x14ac:dyDescent="0.3">
      <c r="A579" s="215">
        <v>45176</v>
      </c>
      <c r="B579" s="11" t="s">
        <v>3266</v>
      </c>
      <c r="C579" s="6" t="s">
        <v>386</v>
      </c>
      <c r="D579" t="s">
        <v>4466</v>
      </c>
      <c r="E579" t="s">
        <v>4122</v>
      </c>
      <c r="G579" s="217">
        <v>50000</v>
      </c>
      <c r="H579" s="218">
        <f t="shared" si="9"/>
        <v>941410</v>
      </c>
    </row>
    <row r="580" spans="1:8" x14ac:dyDescent="0.3">
      <c r="A580" s="215">
        <v>45176</v>
      </c>
      <c r="B580" s="11" t="s">
        <v>3267</v>
      </c>
      <c r="C580" s="6" t="s">
        <v>3855</v>
      </c>
      <c r="D580" t="s">
        <v>4467</v>
      </c>
      <c r="E580" t="s">
        <v>4269</v>
      </c>
      <c r="G580" s="217">
        <v>100000</v>
      </c>
      <c r="H580" s="218">
        <f t="shared" si="9"/>
        <v>841410</v>
      </c>
    </row>
    <row r="581" spans="1:8" x14ac:dyDescent="0.3">
      <c r="A581" s="215">
        <v>45176</v>
      </c>
      <c r="B581" s="11"/>
      <c r="C581" s="6" t="s">
        <v>3400</v>
      </c>
      <c r="D581" s="6" t="s">
        <v>4429</v>
      </c>
      <c r="F581">
        <v>3500000</v>
      </c>
      <c r="G581" s="217"/>
      <c r="H581" s="218">
        <f t="shared" si="9"/>
        <v>4341410</v>
      </c>
    </row>
    <row r="582" spans="1:8" x14ac:dyDescent="0.3">
      <c r="A582" s="215">
        <v>45177</v>
      </c>
      <c r="B582" s="11" t="s">
        <v>3268</v>
      </c>
      <c r="C582" s="6" t="s">
        <v>56</v>
      </c>
      <c r="D582" t="s">
        <v>4468</v>
      </c>
      <c r="G582" s="217">
        <v>209450</v>
      </c>
      <c r="H582" s="218">
        <f t="shared" si="9"/>
        <v>4131960</v>
      </c>
    </row>
    <row r="583" spans="1:8" x14ac:dyDescent="0.3">
      <c r="A583" s="215">
        <v>45177</v>
      </c>
      <c r="B583" s="11" t="s">
        <v>3269</v>
      </c>
      <c r="C583" s="6" t="s">
        <v>330</v>
      </c>
      <c r="D583" t="s">
        <v>4118</v>
      </c>
      <c r="E583" t="s">
        <v>4275</v>
      </c>
      <c r="G583" s="217">
        <v>50000</v>
      </c>
      <c r="H583" s="218">
        <f t="shared" si="9"/>
        <v>4081960</v>
      </c>
    </row>
    <row r="584" spans="1:8" x14ac:dyDescent="0.3">
      <c r="A584" s="215">
        <v>45177</v>
      </c>
      <c r="B584" s="11" t="s">
        <v>3270</v>
      </c>
      <c r="C584" s="6" t="s">
        <v>3473</v>
      </c>
      <c r="D584" t="s">
        <v>4469</v>
      </c>
      <c r="E584" t="s">
        <v>4178</v>
      </c>
      <c r="G584" s="217">
        <v>15000</v>
      </c>
      <c r="H584" s="218">
        <f t="shared" si="9"/>
        <v>4066960</v>
      </c>
    </row>
    <row r="585" spans="1:8" x14ac:dyDescent="0.3">
      <c r="A585" s="215">
        <v>45177</v>
      </c>
      <c r="B585" s="11" t="s">
        <v>3271</v>
      </c>
      <c r="C585" s="6" t="s">
        <v>3855</v>
      </c>
      <c r="D585" t="s">
        <v>4470</v>
      </c>
      <c r="E585" t="s">
        <v>4269</v>
      </c>
      <c r="G585" s="217">
        <v>60000</v>
      </c>
      <c r="H585" s="218">
        <f t="shared" si="9"/>
        <v>4006960</v>
      </c>
    </row>
    <row r="586" spans="1:8" x14ac:dyDescent="0.3">
      <c r="A586" s="215">
        <v>45177</v>
      </c>
      <c r="B586" s="11" t="s">
        <v>3272</v>
      </c>
      <c r="C586" s="6" t="s">
        <v>3855</v>
      </c>
      <c r="D586" t="s">
        <v>4471</v>
      </c>
      <c r="E586" t="s">
        <v>3981</v>
      </c>
      <c r="G586" s="217">
        <v>40000</v>
      </c>
      <c r="H586" s="218">
        <f t="shared" si="9"/>
        <v>3966960</v>
      </c>
    </row>
    <row r="587" spans="1:8" x14ac:dyDescent="0.3">
      <c r="A587" s="215">
        <v>45177</v>
      </c>
      <c r="B587" s="11" t="s">
        <v>3273</v>
      </c>
      <c r="C587" s="6" t="s">
        <v>4472</v>
      </c>
      <c r="D587" t="s">
        <v>4473</v>
      </c>
      <c r="E587" t="s">
        <v>4178</v>
      </c>
      <c r="G587" s="217">
        <v>2000</v>
      </c>
      <c r="H587" s="218">
        <f t="shared" si="9"/>
        <v>3964960</v>
      </c>
    </row>
    <row r="588" spans="1:8" x14ac:dyDescent="0.3">
      <c r="A588" s="215">
        <v>45180</v>
      </c>
      <c r="B588" s="11" t="s">
        <v>3274</v>
      </c>
      <c r="C588" s="6" t="s">
        <v>3830</v>
      </c>
      <c r="D588" t="s">
        <v>4474</v>
      </c>
      <c r="E588" t="s">
        <v>4178</v>
      </c>
      <c r="G588" s="217">
        <v>22300</v>
      </c>
      <c r="H588" s="218">
        <f t="shared" si="9"/>
        <v>3942660</v>
      </c>
    </row>
    <row r="589" spans="1:8" x14ac:dyDescent="0.3">
      <c r="A589" s="215">
        <v>45180</v>
      </c>
      <c r="B589" s="11" t="s">
        <v>3275</v>
      </c>
      <c r="C589" s="6" t="s">
        <v>3830</v>
      </c>
      <c r="D589" t="s">
        <v>3922</v>
      </c>
      <c r="E589" t="s">
        <v>4178</v>
      </c>
      <c r="G589" s="217">
        <v>6150</v>
      </c>
      <c r="H589" s="218">
        <f t="shared" si="9"/>
        <v>3936510</v>
      </c>
    </row>
    <row r="590" spans="1:8" x14ac:dyDescent="0.3">
      <c r="A590" s="215">
        <v>45181</v>
      </c>
      <c r="B590" s="11" t="s">
        <v>3276</v>
      </c>
      <c r="C590" s="6" t="s">
        <v>3473</v>
      </c>
      <c r="D590" t="s">
        <v>4475</v>
      </c>
      <c r="E590" t="s">
        <v>4390</v>
      </c>
      <c r="G590" s="217">
        <v>32000</v>
      </c>
      <c r="H590" s="218">
        <f t="shared" si="9"/>
        <v>3904510</v>
      </c>
    </row>
    <row r="591" spans="1:8" x14ac:dyDescent="0.3">
      <c r="A591" s="215">
        <v>45181</v>
      </c>
      <c r="B591" s="11" t="s">
        <v>3277</v>
      </c>
      <c r="C591" s="6" t="s">
        <v>56</v>
      </c>
      <c r="D591" t="s">
        <v>4476</v>
      </c>
      <c r="E591" t="s">
        <v>4178</v>
      </c>
      <c r="G591" s="217">
        <v>15000</v>
      </c>
      <c r="H591" s="218">
        <f t="shared" si="9"/>
        <v>3889510</v>
      </c>
    </row>
    <row r="592" spans="1:8" x14ac:dyDescent="0.3">
      <c r="A592" s="215">
        <v>45181</v>
      </c>
      <c r="B592" s="11" t="s">
        <v>3278</v>
      </c>
      <c r="C592" s="6" t="s">
        <v>26</v>
      </c>
      <c r="D592" t="s">
        <v>3746</v>
      </c>
      <c r="E592" t="s">
        <v>4258</v>
      </c>
      <c r="G592" s="217">
        <v>5000</v>
      </c>
      <c r="H592" s="218">
        <f t="shared" si="9"/>
        <v>3884510</v>
      </c>
    </row>
    <row r="593" spans="1:8" x14ac:dyDescent="0.3">
      <c r="A593" s="215">
        <v>45181</v>
      </c>
      <c r="B593" s="11" t="s">
        <v>3279</v>
      </c>
      <c r="C593" s="6" t="s">
        <v>3855</v>
      </c>
      <c r="D593" t="s">
        <v>4477</v>
      </c>
      <c r="E593" t="s">
        <v>4478</v>
      </c>
      <c r="G593" s="217">
        <v>9500</v>
      </c>
      <c r="H593" s="218">
        <f t="shared" si="9"/>
        <v>3875010</v>
      </c>
    </row>
    <row r="594" spans="1:8" x14ac:dyDescent="0.3">
      <c r="A594" s="215">
        <v>45182</v>
      </c>
      <c r="B594" s="11" t="s">
        <v>3280</v>
      </c>
      <c r="C594" s="6" t="s">
        <v>56</v>
      </c>
      <c r="D594" t="s">
        <v>4479</v>
      </c>
      <c r="E594" t="s">
        <v>4081</v>
      </c>
      <c r="G594" s="217">
        <v>90000</v>
      </c>
      <c r="H594" s="218">
        <f t="shared" si="9"/>
        <v>3785010</v>
      </c>
    </row>
    <row r="595" spans="1:8" x14ac:dyDescent="0.3">
      <c r="A595" s="215">
        <v>45182</v>
      </c>
      <c r="B595" s="11" t="s">
        <v>3281</v>
      </c>
      <c r="C595" s="6" t="s">
        <v>4302</v>
      </c>
      <c r="D595" t="s">
        <v>4480</v>
      </c>
      <c r="E595" t="s">
        <v>4178</v>
      </c>
      <c r="G595" s="217">
        <v>43000</v>
      </c>
      <c r="H595" s="218">
        <f t="shared" si="9"/>
        <v>3742010</v>
      </c>
    </row>
    <row r="596" spans="1:8" x14ac:dyDescent="0.3">
      <c r="A596" s="215">
        <v>45182</v>
      </c>
      <c r="B596" s="11" t="s">
        <v>3282</v>
      </c>
      <c r="C596" s="6" t="s">
        <v>330</v>
      </c>
      <c r="D596" t="s">
        <v>4118</v>
      </c>
      <c r="E596" t="s">
        <v>4275</v>
      </c>
      <c r="G596" s="217">
        <v>50000</v>
      </c>
      <c r="H596" s="218">
        <f t="shared" si="9"/>
        <v>3692010</v>
      </c>
    </row>
    <row r="597" spans="1:8" x14ac:dyDescent="0.3">
      <c r="A597" s="215">
        <v>45182</v>
      </c>
      <c r="B597" s="11" t="s">
        <v>3283</v>
      </c>
      <c r="C597" s="6" t="s">
        <v>3830</v>
      </c>
      <c r="D597" t="s">
        <v>4481</v>
      </c>
      <c r="E597" t="s">
        <v>4178</v>
      </c>
      <c r="G597" s="217">
        <v>38800</v>
      </c>
      <c r="H597" s="218">
        <f t="shared" si="9"/>
        <v>3653210</v>
      </c>
    </row>
    <row r="598" spans="1:8" x14ac:dyDescent="0.3">
      <c r="A598" s="215">
        <v>45183</v>
      </c>
      <c r="B598" s="11" t="s">
        <v>3284</v>
      </c>
      <c r="C598" s="6" t="s">
        <v>3473</v>
      </c>
      <c r="D598" t="s">
        <v>4475</v>
      </c>
      <c r="E598" t="s">
        <v>4390</v>
      </c>
      <c r="G598" s="217">
        <v>20000</v>
      </c>
      <c r="H598" s="218">
        <f t="shared" si="9"/>
        <v>3633210</v>
      </c>
    </row>
    <row r="599" spans="1:8" x14ac:dyDescent="0.3">
      <c r="A599" s="215">
        <v>45184</v>
      </c>
      <c r="B599" s="11" t="s">
        <v>3285</v>
      </c>
      <c r="C599" s="6" t="s">
        <v>1258</v>
      </c>
      <c r="D599" t="s">
        <v>4482</v>
      </c>
      <c r="E599" t="s">
        <v>4165</v>
      </c>
      <c r="G599" s="217">
        <v>5000</v>
      </c>
      <c r="H599" s="218">
        <f t="shared" si="9"/>
        <v>3628210</v>
      </c>
    </row>
    <row r="600" spans="1:8" x14ac:dyDescent="0.3">
      <c r="A600" s="215">
        <v>45187</v>
      </c>
      <c r="B600" s="11" t="s">
        <v>3286</v>
      </c>
      <c r="C600" s="6" t="s">
        <v>330</v>
      </c>
      <c r="D600" t="s">
        <v>4118</v>
      </c>
      <c r="E600" t="s">
        <v>4275</v>
      </c>
      <c r="G600" s="217">
        <v>100000</v>
      </c>
      <c r="H600" s="218">
        <f t="shared" si="9"/>
        <v>3528210</v>
      </c>
    </row>
    <row r="601" spans="1:8" x14ac:dyDescent="0.3">
      <c r="A601" s="215">
        <v>45187</v>
      </c>
      <c r="B601" s="11" t="s">
        <v>3287</v>
      </c>
      <c r="C601" s="6" t="s">
        <v>3830</v>
      </c>
      <c r="D601" t="s">
        <v>4483</v>
      </c>
      <c r="E601" t="s">
        <v>4178</v>
      </c>
      <c r="G601" s="217">
        <v>15100</v>
      </c>
      <c r="H601" s="218">
        <f t="shared" si="9"/>
        <v>3513110</v>
      </c>
    </row>
    <row r="602" spans="1:8" x14ac:dyDescent="0.3">
      <c r="A602" s="215">
        <v>45187</v>
      </c>
      <c r="B602" s="11" t="s">
        <v>3288</v>
      </c>
      <c r="C602" s="6" t="s">
        <v>386</v>
      </c>
      <c r="D602" t="s">
        <v>4484</v>
      </c>
      <c r="E602" t="s">
        <v>4122</v>
      </c>
      <c r="G602" s="217">
        <v>4000</v>
      </c>
      <c r="H602" s="218">
        <f t="shared" si="9"/>
        <v>3509110</v>
      </c>
    </row>
    <row r="603" spans="1:8" x14ac:dyDescent="0.3">
      <c r="A603" s="215">
        <v>45188</v>
      </c>
      <c r="B603" s="11" t="s">
        <v>3289</v>
      </c>
      <c r="C603" s="6" t="s">
        <v>3751</v>
      </c>
      <c r="D603" t="s">
        <v>4485</v>
      </c>
      <c r="E603" t="s">
        <v>4167</v>
      </c>
      <c r="G603" s="217">
        <v>15000</v>
      </c>
      <c r="H603" s="218">
        <f t="shared" si="9"/>
        <v>3494110</v>
      </c>
    </row>
    <row r="604" spans="1:8" x14ac:dyDescent="0.3">
      <c r="A604" s="215">
        <v>45189</v>
      </c>
      <c r="B604" s="11" t="s">
        <v>3290</v>
      </c>
      <c r="C604" s="6" t="s">
        <v>386</v>
      </c>
      <c r="D604" t="s">
        <v>4486</v>
      </c>
      <c r="E604" t="s">
        <v>4272</v>
      </c>
      <c r="G604" s="217">
        <v>7000</v>
      </c>
      <c r="H604" s="218">
        <f t="shared" si="9"/>
        <v>3487110</v>
      </c>
    </row>
    <row r="605" spans="1:8" x14ac:dyDescent="0.3">
      <c r="A605" s="215">
        <v>45189</v>
      </c>
      <c r="B605" s="11" t="s">
        <v>3291</v>
      </c>
      <c r="C605" s="6" t="s">
        <v>386</v>
      </c>
      <c r="D605" t="s">
        <v>4487</v>
      </c>
      <c r="E605" t="s">
        <v>4488</v>
      </c>
      <c r="G605" s="217">
        <v>10000</v>
      </c>
      <c r="H605" s="218">
        <f t="shared" si="9"/>
        <v>3477110</v>
      </c>
    </row>
    <row r="606" spans="1:8" x14ac:dyDescent="0.3">
      <c r="A606" s="215">
        <v>45189</v>
      </c>
      <c r="B606" s="11" t="s">
        <v>3292</v>
      </c>
      <c r="C606" s="6" t="s">
        <v>3855</v>
      </c>
      <c r="D606" t="s">
        <v>4467</v>
      </c>
      <c r="E606" t="s">
        <v>4269</v>
      </c>
      <c r="G606" s="217">
        <v>60000</v>
      </c>
      <c r="H606" s="218">
        <f t="shared" si="9"/>
        <v>3417110</v>
      </c>
    </row>
    <row r="607" spans="1:8" x14ac:dyDescent="0.3">
      <c r="A607" s="215">
        <v>45190</v>
      </c>
      <c r="B607" s="11" t="s">
        <v>3293</v>
      </c>
      <c r="C607" s="6" t="s">
        <v>402</v>
      </c>
      <c r="D607" t="s">
        <v>4489</v>
      </c>
      <c r="E607" t="s">
        <v>4122</v>
      </c>
      <c r="G607" s="217">
        <v>10000</v>
      </c>
      <c r="H607" s="218">
        <f t="shared" si="9"/>
        <v>3407110</v>
      </c>
    </row>
    <row r="608" spans="1:8" x14ac:dyDescent="0.3">
      <c r="A608" s="215">
        <v>45190</v>
      </c>
      <c r="B608" s="11" t="s">
        <v>3294</v>
      </c>
      <c r="C608" s="6" t="s">
        <v>56</v>
      </c>
      <c r="D608" t="s">
        <v>4490</v>
      </c>
      <c r="E608" t="s">
        <v>4178</v>
      </c>
      <c r="G608" s="217">
        <v>83000</v>
      </c>
      <c r="H608" s="218">
        <f t="shared" si="9"/>
        <v>3324110</v>
      </c>
    </row>
    <row r="609" spans="1:8" x14ac:dyDescent="0.3">
      <c r="A609" s="215">
        <v>45190</v>
      </c>
      <c r="B609" s="11" t="s">
        <v>3295</v>
      </c>
      <c r="C609" s="6" t="s">
        <v>3473</v>
      </c>
      <c r="D609" t="s">
        <v>4491</v>
      </c>
      <c r="E609" t="s">
        <v>3954</v>
      </c>
      <c r="G609" s="217">
        <v>15000</v>
      </c>
      <c r="H609" s="218">
        <f t="shared" si="9"/>
        <v>3309110</v>
      </c>
    </row>
    <row r="610" spans="1:8" x14ac:dyDescent="0.3">
      <c r="A610" s="215">
        <v>45190</v>
      </c>
      <c r="B610" s="11" t="s">
        <v>3296</v>
      </c>
      <c r="C610" s="6" t="s">
        <v>386</v>
      </c>
      <c r="D610" t="s">
        <v>4492</v>
      </c>
      <c r="E610" t="s">
        <v>4272</v>
      </c>
      <c r="G610" s="217">
        <v>4000</v>
      </c>
      <c r="H610" s="218">
        <f t="shared" si="9"/>
        <v>3305110</v>
      </c>
    </row>
    <row r="611" spans="1:8" x14ac:dyDescent="0.3">
      <c r="A611" s="215">
        <v>45190</v>
      </c>
      <c r="B611" s="11" t="s">
        <v>3297</v>
      </c>
      <c r="C611" s="6" t="s">
        <v>26</v>
      </c>
      <c r="D611" t="s">
        <v>4493</v>
      </c>
      <c r="E611" t="s">
        <v>4272</v>
      </c>
      <c r="G611" s="217">
        <v>10000</v>
      </c>
      <c r="H611" s="218">
        <f t="shared" si="9"/>
        <v>3295110</v>
      </c>
    </row>
    <row r="612" spans="1:8" x14ac:dyDescent="0.3">
      <c r="A612" s="215">
        <v>45191</v>
      </c>
      <c r="B612" s="11" t="s">
        <v>3298</v>
      </c>
      <c r="C612" s="6" t="s">
        <v>26</v>
      </c>
      <c r="D612" t="s">
        <v>4494</v>
      </c>
      <c r="E612" t="s">
        <v>4122</v>
      </c>
      <c r="G612" s="217">
        <v>20000</v>
      </c>
      <c r="H612" s="218">
        <f t="shared" si="9"/>
        <v>3275110</v>
      </c>
    </row>
    <row r="613" spans="1:8" x14ac:dyDescent="0.3">
      <c r="A613" s="215">
        <v>45191</v>
      </c>
      <c r="B613" s="11" t="s">
        <v>3299</v>
      </c>
      <c r="C613" s="6" t="s">
        <v>3830</v>
      </c>
      <c r="D613" t="s">
        <v>4495</v>
      </c>
      <c r="E613" t="s">
        <v>4178</v>
      </c>
      <c r="G613" s="217">
        <v>37600</v>
      </c>
      <c r="H613" s="218">
        <f t="shared" si="9"/>
        <v>3237510</v>
      </c>
    </row>
    <row r="614" spans="1:8" x14ac:dyDescent="0.3">
      <c r="A614" s="215">
        <v>45194</v>
      </c>
      <c r="B614" s="11" t="s">
        <v>3300</v>
      </c>
      <c r="C614" s="6" t="s">
        <v>386</v>
      </c>
      <c r="D614" t="s">
        <v>4496</v>
      </c>
      <c r="E614" t="s">
        <v>4018</v>
      </c>
      <c r="G614" s="217">
        <v>40000</v>
      </c>
      <c r="H614" s="218">
        <f t="shared" si="9"/>
        <v>3197510</v>
      </c>
    </row>
    <row r="615" spans="1:8" x14ac:dyDescent="0.3">
      <c r="A615" s="215">
        <v>45194</v>
      </c>
      <c r="B615" s="11" t="s">
        <v>3301</v>
      </c>
      <c r="C615" s="6" t="s">
        <v>386</v>
      </c>
      <c r="D615" t="s">
        <v>4497</v>
      </c>
      <c r="E615" t="s">
        <v>4122</v>
      </c>
      <c r="G615" s="217">
        <v>40000</v>
      </c>
      <c r="H615" s="218">
        <f t="shared" si="9"/>
        <v>3157510</v>
      </c>
    </row>
    <row r="616" spans="1:8" x14ac:dyDescent="0.3">
      <c r="A616" s="215">
        <v>45194</v>
      </c>
      <c r="B616" s="11" t="s">
        <v>3302</v>
      </c>
      <c r="C616" s="6" t="s">
        <v>3855</v>
      </c>
      <c r="D616" t="s">
        <v>4498</v>
      </c>
      <c r="E616" t="s">
        <v>4499</v>
      </c>
      <c r="G616" s="217">
        <v>20000</v>
      </c>
      <c r="H616" s="218">
        <f t="shared" si="9"/>
        <v>3137510</v>
      </c>
    </row>
    <row r="617" spans="1:8" x14ac:dyDescent="0.3">
      <c r="A617" s="215">
        <v>45196</v>
      </c>
      <c r="B617" s="11" t="s">
        <v>3303</v>
      </c>
      <c r="C617" s="6" t="s">
        <v>330</v>
      </c>
      <c r="D617" t="s">
        <v>4118</v>
      </c>
      <c r="E617" t="s">
        <v>4275</v>
      </c>
      <c r="G617" s="217">
        <v>50000</v>
      </c>
      <c r="H617" s="218">
        <f t="shared" si="9"/>
        <v>3087510</v>
      </c>
    </row>
    <row r="618" spans="1:8" x14ac:dyDescent="0.3">
      <c r="A618" s="215">
        <v>45196</v>
      </c>
      <c r="B618" s="11" t="s">
        <v>3304</v>
      </c>
      <c r="C618" s="6" t="s">
        <v>3830</v>
      </c>
      <c r="D618" t="s">
        <v>4483</v>
      </c>
      <c r="E618" t="s">
        <v>4178</v>
      </c>
      <c r="G618" s="217">
        <v>24100</v>
      </c>
      <c r="H618" s="218">
        <f t="shared" si="9"/>
        <v>3063410</v>
      </c>
    </row>
    <row r="619" spans="1:8" x14ac:dyDescent="0.3">
      <c r="A619" s="215">
        <v>45196</v>
      </c>
      <c r="B619" s="11" t="s">
        <v>3305</v>
      </c>
      <c r="C619" s="6" t="s">
        <v>26</v>
      </c>
      <c r="D619" t="s">
        <v>4500</v>
      </c>
      <c r="E619" t="s">
        <v>4269</v>
      </c>
      <c r="G619" s="217">
        <v>45000</v>
      </c>
      <c r="H619" s="218">
        <f t="shared" si="9"/>
        <v>3018410</v>
      </c>
    </row>
    <row r="620" spans="1:8" x14ac:dyDescent="0.3">
      <c r="A620" s="215">
        <v>45197</v>
      </c>
      <c r="B620" s="11" t="s">
        <v>3306</v>
      </c>
      <c r="C620" s="6" t="s">
        <v>26</v>
      </c>
      <c r="D620" t="s">
        <v>4501</v>
      </c>
      <c r="E620" t="s">
        <v>4097</v>
      </c>
      <c r="G620" s="217">
        <v>18000</v>
      </c>
      <c r="H620" s="218">
        <f t="shared" si="9"/>
        <v>3000410</v>
      </c>
    </row>
    <row r="621" spans="1:8" x14ac:dyDescent="0.3">
      <c r="A621" s="215">
        <v>45197</v>
      </c>
      <c r="B621" s="11" t="s">
        <v>3307</v>
      </c>
      <c r="C621" s="6" t="s">
        <v>4366</v>
      </c>
      <c r="D621" t="s">
        <v>4502</v>
      </c>
      <c r="E621" t="s">
        <v>4122</v>
      </c>
      <c r="G621" s="217">
        <v>13500</v>
      </c>
      <c r="H621" s="218">
        <f t="shared" si="9"/>
        <v>2986910</v>
      </c>
    </row>
    <row r="622" spans="1:8" x14ac:dyDescent="0.3">
      <c r="A622" s="215">
        <v>45197</v>
      </c>
      <c r="B622" s="11" t="s">
        <v>3308</v>
      </c>
      <c r="C622" s="6" t="s">
        <v>386</v>
      </c>
      <c r="D622" t="s">
        <v>4503</v>
      </c>
      <c r="E622" t="s">
        <v>4026</v>
      </c>
      <c r="G622" s="217">
        <v>25000</v>
      </c>
      <c r="H622" s="218">
        <f t="shared" si="9"/>
        <v>2961910</v>
      </c>
    </row>
    <row r="623" spans="1:8" x14ac:dyDescent="0.3">
      <c r="A623" s="215">
        <v>45197</v>
      </c>
      <c r="B623" s="11" t="s">
        <v>3309</v>
      </c>
      <c r="C623" s="6" t="s">
        <v>386</v>
      </c>
      <c r="D623" t="s">
        <v>4504</v>
      </c>
      <c r="E623" t="s">
        <v>4018</v>
      </c>
      <c r="G623" s="217">
        <v>3000</v>
      </c>
      <c r="H623" s="218">
        <f t="shared" si="9"/>
        <v>2958910</v>
      </c>
    </row>
    <row r="624" spans="1:8" x14ac:dyDescent="0.3">
      <c r="A624" s="215">
        <v>45197</v>
      </c>
      <c r="B624" s="11" t="s">
        <v>3310</v>
      </c>
      <c r="C624" s="6" t="s">
        <v>1378</v>
      </c>
      <c r="D624" t="s">
        <v>4505</v>
      </c>
      <c r="E624" t="s">
        <v>4018</v>
      </c>
      <c r="G624" s="217">
        <v>35000</v>
      </c>
      <c r="H624" s="218">
        <f t="shared" si="9"/>
        <v>2923910</v>
      </c>
    </row>
    <row r="625" spans="1:8" x14ac:dyDescent="0.3">
      <c r="A625" s="215">
        <v>45201</v>
      </c>
      <c r="B625" s="11" t="s">
        <v>3311</v>
      </c>
      <c r="C625" s="6" t="s">
        <v>3473</v>
      </c>
      <c r="D625" t="s">
        <v>4509</v>
      </c>
      <c r="E625" t="s">
        <v>3992</v>
      </c>
      <c r="G625" s="217">
        <v>574000</v>
      </c>
      <c r="H625" s="218">
        <f t="shared" si="9"/>
        <v>2349910</v>
      </c>
    </row>
    <row r="626" spans="1:8" x14ac:dyDescent="0.3">
      <c r="A626" s="215">
        <v>45201</v>
      </c>
      <c r="B626" s="11" t="s">
        <v>3312</v>
      </c>
      <c r="C626" s="6" t="s">
        <v>3725</v>
      </c>
      <c r="D626" t="s">
        <v>4510</v>
      </c>
      <c r="E626" t="s">
        <v>4269</v>
      </c>
      <c r="G626" s="217">
        <v>180000</v>
      </c>
      <c r="H626" s="218">
        <f t="shared" si="9"/>
        <v>2169910</v>
      </c>
    </row>
    <row r="627" spans="1:8" x14ac:dyDescent="0.3">
      <c r="A627" s="215">
        <v>45201</v>
      </c>
      <c r="B627" s="11" t="s">
        <v>3313</v>
      </c>
      <c r="C627" s="6" t="s">
        <v>386</v>
      </c>
      <c r="D627" t="s">
        <v>4511</v>
      </c>
      <c r="E627" t="s">
        <v>4122</v>
      </c>
      <c r="G627" s="217">
        <v>50000</v>
      </c>
      <c r="H627" s="218">
        <f t="shared" si="9"/>
        <v>2119910</v>
      </c>
    </row>
    <row r="628" spans="1:8" x14ac:dyDescent="0.3">
      <c r="A628" s="215">
        <v>45201</v>
      </c>
      <c r="B628" s="11" t="s">
        <v>3314</v>
      </c>
      <c r="C628" s="6" t="s">
        <v>1258</v>
      </c>
      <c r="D628" t="s">
        <v>4512</v>
      </c>
      <c r="E628" t="s">
        <v>4039</v>
      </c>
      <c r="G628" s="217">
        <v>400000</v>
      </c>
      <c r="H628" s="218">
        <f t="shared" si="9"/>
        <v>1719910</v>
      </c>
    </row>
    <row r="629" spans="1:8" x14ac:dyDescent="0.3">
      <c r="A629" s="215">
        <v>45201</v>
      </c>
      <c r="B629" s="11" t="s">
        <v>3315</v>
      </c>
      <c r="C629" s="6" t="s">
        <v>3855</v>
      </c>
      <c r="D629" t="s">
        <v>4513</v>
      </c>
      <c r="E629" t="s">
        <v>4007</v>
      </c>
      <c r="G629" s="217">
        <v>15000</v>
      </c>
      <c r="H629" s="218">
        <f t="shared" ref="H629:H692" si="10">H628-G629+F629</f>
        <v>1704910</v>
      </c>
    </row>
    <row r="630" spans="1:8" x14ac:dyDescent="0.3">
      <c r="A630" s="215">
        <v>45201</v>
      </c>
      <c r="B630" s="11" t="s">
        <v>3316</v>
      </c>
      <c r="C630" s="6" t="s">
        <v>3830</v>
      </c>
      <c r="D630" t="s">
        <v>4514</v>
      </c>
      <c r="E630" t="s">
        <v>4178</v>
      </c>
      <c r="G630" s="217">
        <v>32000</v>
      </c>
      <c r="H630" s="218">
        <f t="shared" si="10"/>
        <v>1672910</v>
      </c>
    </row>
    <row r="631" spans="1:8" x14ac:dyDescent="0.3">
      <c r="A631" s="215">
        <v>45201</v>
      </c>
      <c r="B631" s="11" t="s">
        <v>3317</v>
      </c>
      <c r="C631" s="6" t="s">
        <v>3855</v>
      </c>
      <c r="D631" t="s">
        <v>4515</v>
      </c>
      <c r="E631" t="s">
        <v>4269</v>
      </c>
      <c r="G631" s="217">
        <v>70000</v>
      </c>
      <c r="H631" s="218">
        <f t="shared" si="10"/>
        <v>1602910</v>
      </c>
    </row>
    <row r="632" spans="1:8" x14ac:dyDescent="0.3">
      <c r="A632" s="215">
        <v>45201</v>
      </c>
      <c r="B632" s="11" t="s">
        <v>3318</v>
      </c>
      <c r="C632" s="6" t="s">
        <v>26</v>
      </c>
      <c r="D632" t="s">
        <v>4516</v>
      </c>
      <c r="E632" t="s">
        <v>4272</v>
      </c>
      <c r="G632" s="217">
        <v>40000</v>
      </c>
      <c r="H632" s="218">
        <f t="shared" si="10"/>
        <v>1562910</v>
      </c>
    </row>
    <row r="633" spans="1:8" x14ac:dyDescent="0.3">
      <c r="A633" s="215">
        <v>45201</v>
      </c>
      <c r="B633" s="11" t="s">
        <v>3319</v>
      </c>
      <c r="C633" s="6" t="s">
        <v>402</v>
      </c>
      <c r="D633" t="s">
        <v>4517</v>
      </c>
      <c r="E633" t="s">
        <v>4122</v>
      </c>
      <c r="G633" s="217">
        <v>28000</v>
      </c>
      <c r="H633" s="218">
        <f t="shared" si="10"/>
        <v>1534910</v>
      </c>
    </row>
    <row r="634" spans="1:8" x14ac:dyDescent="0.3">
      <c r="A634" s="215">
        <v>45201</v>
      </c>
      <c r="B634" s="11"/>
      <c r="C634" s="6" t="s">
        <v>26</v>
      </c>
      <c r="D634" t="s">
        <v>3807</v>
      </c>
      <c r="E634" t="s">
        <v>3596</v>
      </c>
      <c r="F634">
        <v>20000</v>
      </c>
      <c r="G634" s="217"/>
      <c r="H634" s="218">
        <f t="shared" si="10"/>
        <v>1554910</v>
      </c>
    </row>
    <row r="635" spans="1:8" x14ac:dyDescent="0.3">
      <c r="A635" s="215">
        <v>45202</v>
      </c>
      <c r="B635" s="11" t="s">
        <v>3320</v>
      </c>
      <c r="C635" s="6" t="s">
        <v>3473</v>
      </c>
      <c r="D635" t="s">
        <v>4518</v>
      </c>
      <c r="E635" t="s">
        <v>4272</v>
      </c>
      <c r="G635" s="217">
        <v>5000</v>
      </c>
      <c r="H635" s="218">
        <f t="shared" si="10"/>
        <v>1549910</v>
      </c>
    </row>
    <row r="636" spans="1:8" x14ac:dyDescent="0.3">
      <c r="A636" s="215">
        <v>45202</v>
      </c>
      <c r="B636" s="11" t="s">
        <v>3321</v>
      </c>
      <c r="C636" s="6" t="s">
        <v>3473</v>
      </c>
      <c r="D636" t="s">
        <v>4519</v>
      </c>
      <c r="E636" t="s">
        <v>4178</v>
      </c>
      <c r="G636" s="217">
        <v>175000</v>
      </c>
      <c r="H636" s="218">
        <f t="shared" si="10"/>
        <v>1374910</v>
      </c>
    </row>
    <row r="637" spans="1:8" x14ac:dyDescent="0.3">
      <c r="A637" s="215">
        <v>45202</v>
      </c>
      <c r="B637" s="11" t="s">
        <v>3322</v>
      </c>
      <c r="C637" s="6" t="s">
        <v>386</v>
      </c>
      <c r="D637" t="s">
        <v>4520</v>
      </c>
      <c r="E637" t="s">
        <v>4018</v>
      </c>
      <c r="G637" s="217">
        <v>60000</v>
      </c>
      <c r="H637" s="218">
        <f t="shared" si="10"/>
        <v>1314910</v>
      </c>
    </row>
    <row r="638" spans="1:8" x14ac:dyDescent="0.3">
      <c r="A638" s="215">
        <v>45203</v>
      </c>
      <c r="B638" s="11" t="s">
        <v>3323</v>
      </c>
      <c r="C638" s="6" t="s">
        <v>402</v>
      </c>
      <c r="D638" t="s">
        <v>4521</v>
      </c>
      <c r="E638" t="s">
        <v>4122</v>
      </c>
      <c r="G638" s="217">
        <v>7000</v>
      </c>
      <c r="H638" s="218">
        <f t="shared" si="10"/>
        <v>1307910</v>
      </c>
    </row>
    <row r="639" spans="1:8" x14ac:dyDescent="0.3">
      <c r="A639" s="215">
        <v>45204</v>
      </c>
      <c r="B639" s="11" t="s">
        <v>3324</v>
      </c>
      <c r="C639" s="6" t="s">
        <v>386</v>
      </c>
      <c r="D639" t="s">
        <v>4522</v>
      </c>
      <c r="E639" t="s">
        <v>4018</v>
      </c>
      <c r="G639" s="217">
        <v>3000</v>
      </c>
      <c r="H639" s="218">
        <f t="shared" si="10"/>
        <v>1304910</v>
      </c>
    </row>
    <row r="640" spans="1:8" x14ac:dyDescent="0.3">
      <c r="A640" s="215">
        <v>45204</v>
      </c>
      <c r="B640" s="11" t="s">
        <v>3873</v>
      </c>
      <c r="C640" s="6" t="s">
        <v>1378</v>
      </c>
      <c r="D640" t="s">
        <v>4523</v>
      </c>
      <c r="E640" t="s">
        <v>3987</v>
      </c>
      <c r="G640" s="217">
        <v>100000</v>
      </c>
      <c r="H640" s="218">
        <f t="shared" si="10"/>
        <v>1204910</v>
      </c>
    </row>
    <row r="641" spans="1:8" x14ac:dyDescent="0.3">
      <c r="A641" s="215">
        <v>45205</v>
      </c>
      <c r="B641" s="11" t="s">
        <v>3874</v>
      </c>
      <c r="C641" s="6" t="s">
        <v>3855</v>
      </c>
      <c r="D641" t="s">
        <v>4524</v>
      </c>
      <c r="E641" t="s">
        <v>4178</v>
      </c>
      <c r="G641" s="217">
        <v>68000</v>
      </c>
      <c r="H641" s="218">
        <f t="shared" si="10"/>
        <v>1136910</v>
      </c>
    </row>
    <row r="642" spans="1:8" x14ac:dyDescent="0.3">
      <c r="A642" s="215">
        <v>45205</v>
      </c>
      <c r="B642" s="11" t="s">
        <v>3875</v>
      </c>
      <c r="C642" s="6" t="s">
        <v>3830</v>
      </c>
      <c r="D642" t="s">
        <v>4421</v>
      </c>
      <c r="E642" t="s">
        <v>4178</v>
      </c>
      <c r="G642" s="217">
        <v>32100</v>
      </c>
      <c r="H642" s="218">
        <f t="shared" si="10"/>
        <v>1104810</v>
      </c>
    </row>
    <row r="643" spans="1:8" x14ac:dyDescent="0.3">
      <c r="A643" s="215">
        <v>45205</v>
      </c>
      <c r="B643" s="11" t="s">
        <v>3876</v>
      </c>
      <c r="C643" s="6" t="s">
        <v>386</v>
      </c>
      <c r="D643" t="s">
        <v>4511</v>
      </c>
      <c r="E643" t="s">
        <v>4122</v>
      </c>
      <c r="G643" s="217">
        <v>25000</v>
      </c>
      <c r="H643" s="218">
        <f t="shared" si="10"/>
        <v>1079810</v>
      </c>
    </row>
    <row r="644" spans="1:8" x14ac:dyDescent="0.3">
      <c r="A644" s="215">
        <v>45208</v>
      </c>
      <c r="B644" s="11" t="s">
        <v>3877</v>
      </c>
      <c r="C644" s="6" t="s">
        <v>56</v>
      </c>
      <c r="D644" t="s">
        <v>4525</v>
      </c>
      <c r="E644" t="s">
        <v>4178</v>
      </c>
      <c r="G644" s="217">
        <v>60500</v>
      </c>
      <c r="H644" s="218">
        <f t="shared" si="10"/>
        <v>1019310</v>
      </c>
    </row>
    <row r="645" spans="1:8" x14ac:dyDescent="0.3">
      <c r="A645" s="215">
        <v>45208</v>
      </c>
      <c r="B645" s="11" t="s">
        <v>3878</v>
      </c>
      <c r="C645" s="6" t="s">
        <v>56</v>
      </c>
      <c r="D645" t="s">
        <v>4526</v>
      </c>
      <c r="E645" t="s">
        <v>4178</v>
      </c>
      <c r="G645" s="217">
        <v>14000</v>
      </c>
      <c r="H645" s="218">
        <f t="shared" si="10"/>
        <v>1005310</v>
      </c>
    </row>
    <row r="646" spans="1:8" x14ac:dyDescent="0.3">
      <c r="A646" s="215">
        <v>45208</v>
      </c>
      <c r="B646" s="11" t="s">
        <v>3879</v>
      </c>
      <c r="C646" s="6" t="s">
        <v>3855</v>
      </c>
      <c r="D646" t="s">
        <v>4467</v>
      </c>
      <c r="E646" t="s">
        <v>4269</v>
      </c>
      <c r="G646" s="217">
        <v>100000</v>
      </c>
      <c r="H646" s="218">
        <f t="shared" si="10"/>
        <v>905310</v>
      </c>
    </row>
    <row r="647" spans="1:8" x14ac:dyDescent="0.3">
      <c r="A647" s="215">
        <v>45209</v>
      </c>
      <c r="B647" s="11" t="s">
        <v>3880</v>
      </c>
      <c r="C647" s="6" t="s">
        <v>3473</v>
      </c>
      <c r="D647" t="s">
        <v>4527</v>
      </c>
      <c r="E647" t="s">
        <v>4081</v>
      </c>
      <c r="G647" s="217">
        <v>70000</v>
      </c>
      <c r="H647" s="218">
        <f t="shared" si="10"/>
        <v>835310</v>
      </c>
    </row>
    <row r="648" spans="1:8" x14ac:dyDescent="0.3">
      <c r="A648" s="215">
        <v>45209</v>
      </c>
      <c r="B648" s="11" t="s">
        <v>3881</v>
      </c>
      <c r="C648" s="6" t="s">
        <v>26</v>
      </c>
      <c r="D648" t="s">
        <v>4528</v>
      </c>
      <c r="E648" t="s">
        <v>4007</v>
      </c>
      <c r="G648" s="217">
        <v>40000</v>
      </c>
      <c r="H648" s="218">
        <f t="shared" si="10"/>
        <v>795310</v>
      </c>
    </row>
    <row r="649" spans="1:8" x14ac:dyDescent="0.3">
      <c r="A649" s="215">
        <v>45209</v>
      </c>
      <c r="B649" s="11" t="s">
        <v>3882</v>
      </c>
      <c r="C649" s="6" t="s">
        <v>26</v>
      </c>
      <c r="D649" t="s">
        <v>4591</v>
      </c>
      <c r="E649" t="s">
        <v>4258</v>
      </c>
      <c r="G649" s="217">
        <v>48800</v>
      </c>
      <c r="H649" s="218">
        <f t="shared" si="10"/>
        <v>746510</v>
      </c>
    </row>
    <row r="650" spans="1:8" x14ac:dyDescent="0.3">
      <c r="A650" s="215">
        <v>45209</v>
      </c>
      <c r="B650" s="11" t="s">
        <v>3883</v>
      </c>
      <c r="C650" s="6" t="s">
        <v>3855</v>
      </c>
      <c r="D650" t="s">
        <v>4471</v>
      </c>
      <c r="E650" t="s">
        <v>3981</v>
      </c>
      <c r="G650" s="217">
        <v>40000</v>
      </c>
      <c r="H650" s="218">
        <f t="shared" si="10"/>
        <v>706510</v>
      </c>
    </row>
    <row r="651" spans="1:8" x14ac:dyDescent="0.3">
      <c r="A651" s="215">
        <v>45209</v>
      </c>
      <c r="B651" s="11" t="s">
        <v>3884</v>
      </c>
      <c r="C651" s="6" t="s">
        <v>386</v>
      </c>
      <c r="D651" t="s">
        <v>4529</v>
      </c>
      <c r="E651" t="s">
        <v>4165</v>
      </c>
      <c r="G651" s="217">
        <v>10000</v>
      </c>
      <c r="H651" s="218">
        <f t="shared" si="10"/>
        <v>696510</v>
      </c>
    </row>
    <row r="652" spans="1:8" x14ac:dyDescent="0.3">
      <c r="A652" s="215">
        <v>45209</v>
      </c>
      <c r="B652" s="11"/>
      <c r="C652" s="6" t="s">
        <v>4530</v>
      </c>
      <c r="D652" t="s">
        <v>4531</v>
      </c>
      <c r="E652" t="s">
        <v>3596</v>
      </c>
      <c r="F652">
        <v>74500</v>
      </c>
      <c r="G652" s="217"/>
      <c r="H652" s="218">
        <f t="shared" si="10"/>
        <v>771010</v>
      </c>
    </row>
    <row r="653" spans="1:8" x14ac:dyDescent="0.3">
      <c r="A653" s="215">
        <v>45209</v>
      </c>
      <c r="B653" s="6"/>
      <c r="C653" s="6" t="s">
        <v>3400</v>
      </c>
      <c r="D653" t="s">
        <v>4532</v>
      </c>
      <c r="F653">
        <v>3500000</v>
      </c>
      <c r="G653" s="217"/>
      <c r="H653" s="218">
        <f t="shared" si="10"/>
        <v>4271010</v>
      </c>
    </row>
    <row r="654" spans="1:8" x14ac:dyDescent="0.3">
      <c r="A654" s="215">
        <v>45209</v>
      </c>
      <c r="B654" s="11" t="s">
        <v>3885</v>
      </c>
      <c r="C654" s="6" t="s">
        <v>386</v>
      </c>
      <c r="D654" t="s">
        <v>4511</v>
      </c>
      <c r="E654" t="s">
        <v>4122</v>
      </c>
      <c r="G654" s="217">
        <v>10000</v>
      </c>
      <c r="H654" s="218">
        <f t="shared" si="10"/>
        <v>4261010</v>
      </c>
    </row>
    <row r="655" spans="1:8" x14ac:dyDescent="0.3">
      <c r="A655" s="215">
        <v>45210</v>
      </c>
      <c r="B655" s="11" t="s">
        <v>3886</v>
      </c>
      <c r="C655" s="6" t="s">
        <v>386</v>
      </c>
      <c r="D655" t="s">
        <v>4533</v>
      </c>
      <c r="E655" t="s">
        <v>4272</v>
      </c>
      <c r="G655" s="217">
        <v>4000</v>
      </c>
      <c r="H655" s="218">
        <f t="shared" si="10"/>
        <v>4257010</v>
      </c>
    </row>
    <row r="656" spans="1:8" x14ac:dyDescent="0.3">
      <c r="A656" s="215">
        <v>45210</v>
      </c>
      <c r="B656" s="11" t="s">
        <v>3887</v>
      </c>
      <c r="C656" s="6" t="s">
        <v>3473</v>
      </c>
      <c r="D656" t="s">
        <v>4534</v>
      </c>
      <c r="E656" t="s">
        <v>4488</v>
      </c>
      <c r="G656" s="217">
        <v>5000</v>
      </c>
      <c r="H656" s="218">
        <f t="shared" si="10"/>
        <v>4252010</v>
      </c>
    </row>
    <row r="657" spans="1:8" x14ac:dyDescent="0.3">
      <c r="A657" s="215">
        <v>45210</v>
      </c>
      <c r="B657" s="11" t="s">
        <v>3888</v>
      </c>
      <c r="C657" s="6" t="s">
        <v>3830</v>
      </c>
      <c r="D657" t="s">
        <v>4592</v>
      </c>
      <c r="E657" t="s">
        <v>4178</v>
      </c>
      <c r="G657" s="217">
        <v>41000</v>
      </c>
      <c r="H657" s="218">
        <f t="shared" si="10"/>
        <v>4211010</v>
      </c>
    </row>
    <row r="658" spans="1:8" x14ac:dyDescent="0.3">
      <c r="A658" s="215">
        <v>45210</v>
      </c>
      <c r="B658" s="11" t="s">
        <v>3889</v>
      </c>
      <c r="C658" s="6" t="s">
        <v>26</v>
      </c>
      <c r="D658" t="s">
        <v>4535</v>
      </c>
      <c r="E658" t="s">
        <v>4290</v>
      </c>
      <c r="G658" s="217">
        <v>16000</v>
      </c>
      <c r="H658" s="218">
        <f t="shared" si="10"/>
        <v>4195010</v>
      </c>
    </row>
    <row r="659" spans="1:8" x14ac:dyDescent="0.3">
      <c r="A659" s="215">
        <v>45211</v>
      </c>
      <c r="B659" s="11" t="s">
        <v>3890</v>
      </c>
      <c r="C659" s="6" t="s">
        <v>56</v>
      </c>
      <c r="D659" t="s">
        <v>4552</v>
      </c>
      <c r="E659" t="s">
        <v>4290</v>
      </c>
      <c r="G659" s="217">
        <v>100000</v>
      </c>
      <c r="H659" s="218">
        <f t="shared" si="10"/>
        <v>4095010</v>
      </c>
    </row>
    <row r="660" spans="1:8" x14ac:dyDescent="0.3">
      <c r="A660" s="215">
        <v>45212</v>
      </c>
      <c r="B660" s="11" t="s">
        <v>3891</v>
      </c>
      <c r="C660" s="6" t="s">
        <v>3336</v>
      </c>
      <c r="D660" t="s">
        <v>4553</v>
      </c>
      <c r="E660" t="s">
        <v>4390</v>
      </c>
      <c r="G660" s="217">
        <v>10000</v>
      </c>
      <c r="H660" s="218">
        <f t="shared" si="10"/>
        <v>4085010</v>
      </c>
    </row>
    <row r="661" spans="1:8" x14ac:dyDescent="0.3">
      <c r="A661" s="215">
        <v>45212</v>
      </c>
      <c r="B661" s="11" t="s">
        <v>3892</v>
      </c>
      <c r="C661" s="6" t="s">
        <v>3855</v>
      </c>
      <c r="D661" t="s">
        <v>4554</v>
      </c>
      <c r="E661" t="s">
        <v>4042</v>
      </c>
      <c r="G661" s="217">
        <v>50000</v>
      </c>
      <c r="H661" s="218">
        <f t="shared" si="10"/>
        <v>4035010</v>
      </c>
    </row>
    <row r="662" spans="1:8" x14ac:dyDescent="0.3">
      <c r="A662" s="215">
        <v>45212</v>
      </c>
      <c r="B662" s="11" t="s">
        <v>3893</v>
      </c>
      <c r="C662" s="6" t="s">
        <v>402</v>
      </c>
      <c r="D662" t="s">
        <v>4555</v>
      </c>
      <c r="E662" t="s">
        <v>4269</v>
      </c>
      <c r="G662" s="217">
        <v>5000</v>
      </c>
      <c r="H662" s="218">
        <f t="shared" si="10"/>
        <v>4030010</v>
      </c>
    </row>
    <row r="663" spans="1:8" x14ac:dyDescent="0.3">
      <c r="A663" s="215">
        <v>45215</v>
      </c>
      <c r="B663" s="11" t="s">
        <v>3894</v>
      </c>
      <c r="C663" s="6" t="s">
        <v>386</v>
      </c>
      <c r="D663" t="s">
        <v>4511</v>
      </c>
      <c r="E663" t="s">
        <v>4122</v>
      </c>
      <c r="G663" s="217">
        <v>10000</v>
      </c>
      <c r="H663" s="218">
        <f t="shared" si="10"/>
        <v>4020010</v>
      </c>
    </row>
    <row r="664" spans="1:8" x14ac:dyDescent="0.3">
      <c r="A664" s="215">
        <v>45216</v>
      </c>
      <c r="B664" s="11" t="s">
        <v>3895</v>
      </c>
      <c r="C664" s="6" t="s">
        <v>402</v>
      </c>
      <c r="D664" t="s">
        <v>4556</v>
      </c>
      <c r="E664" t="s">
        <v>4272</v>
      </c>
      <c r="G664" s="217">
        <v>4000</v>
      </c>
      <c r="H664" s="218">
        <f t="shared" si="10"/>
        <v>4016010</v>
      </c>
    </row>
    <row r="665" spans="1:8" x14ac:dyDescent="0.3">
      <c r="A665" s="215">
        <v>45216</v>
      </c>
      <c r="B665" s="11" t="s">
        <v>3896</v>
      </c>
      <c r="C665" s="6" t="s">
        <v>26</v>
      </c>
      <c r="D665" t="s">
        <v>4557</v>
      </c>
      <c r="E665" t="s">
        <v>4290</v>
      </c>
      <c r="G665" s="217">
        <v>150000</v>
      </c>
      <c r="H665" s="218">
        <f t="shared" si="10"/>
        <v>3866010</v>
      </c>
    </row>
    <row r="666" spans="1:8" x14ac:dyDescent="0.3">
      <c r="A666" s="215">
        <v>45216</v>
      </c>
      <c r="B666" s="11" t="s">
        <v>3897</v>
      </c>
      <c r="C666" s="6" t="s">
        <v>3751</v>
      </c>
      <c r="D666" t="s">
        <v>4558</v>
      </c>
      <c r="E666" t="s">
        <v>4167</v>
      </c>
      <c r="G666" s="217">
        <v>22000</v>
      </c>
      <c r="H666" s="218">
        <f t="shared" si="10"/>
        <v>3844010</v>
      </c>
    </row>
    <row r="667" spans="1:8" x14ac:dyDescent="0.3">
      <c r="A667" s="215">
        <v>45217</v>
      </c>
      <c r="B667" s="11" t="s">
        <v>3898</v>
      </c>
      <c r="C667" s="6" t="s">
        <v>1378</v>
      </c>
      <c r="D667" t="s">
        <v>4559</v>
      </c>
      <c r="E667" t="s">
        <v>3966</v>
      </c>
      <c r="G667" s="217">
        <v>28210</v>
      </c>
      <c r="H667" s="218">
        <f t="shared" si="10"/>
        <v>3815800</v>
      </c>
    </row>
    <row r="668" spans="1:8" x14ac:dyDescent="0.3">
      <c r="A668" s="215">
        <v>45217</v>
      </c>
      <c r="B668" s="11" t="s">
        <v>3899</v>
      </c>
      <c r="C668" s="6" t="s">
        <v>3950</v>
      </c>
      <c r="D668" t="s">
        <v>4560</v>
      </c>
      <c r="E668" t="s">
        <v>4042</v>
      </c>
      <c r="G668" s="217">
        <v>10000</v>
      </c>
      <c r="H668" s="218">
        <f t="shared" si="10"/>
        <v>3805800</v>
      </c>
    </row>
    <row r="669" spans="1:8" x14ac:dyDescent="0.3">
      <c r="A669" s="215">
        <v>45217</v>
      </c>
      <c r="B669" s="11" t="s">
        <v>3900</v>
      </c>
      <c r="C669" s="6" t="s">
        <v>26</v>
      </c>
      <c r="D669" t="s">
        <v>4561</v>
      </c>
      <c r="E669" t="s">
        <v>4007</v>
      </c>
      <c r="G669" s="217">
        <v>24500</v>
      </c>
      <c r="H669" s="218">
        <f t="shared" si="10"/>
        <v>3781300</v>
      </c>
    </row>
    <row r="670" spans="1:8" x14ac:dyDescent="0.3">
      <c r="A670" s="215">
        <v>45218</v>
      </c>
      <c r="B670" s="11" t="s">
        <v>3901</v>
      </c>
      <c r="C670" s="6" t="s">
        <v>3830</v>
      </c>
      <c r="D670" t="s">
        <v>4105</v>
      </c>
      <c r="E670" t="s">
        <v>4178</v>
      </c>
      <c r="G670" s="217">
        <v>24100</v>
      </c>
      <c r="H670" s="218">
        <f t="shared" si="10"/>
        <v>3757200</v>
      </c>
    </row>
    <row r="671" spans="1:8" x14ac:dyDescent="0.3">
      <c r="A671" s="215">
        <v>45218</v>
      </c>
      <c r="B671" s="11" t="s">
        <v>3902</v>
      </c>
      <c r="C671" s="6" t="s">
        <v>56</v>
      </c>
      <c r="D671" t="s">
        <v>4562</v>
      </c>
      <c r="E671" t="s">
        <v>4290</v>
      </c>
      <c r="G671" s="217">
        <v>50000</v>
      </c>
      <c r="H671" s="218">
        <f t="shared" si="10"/>
        <v>3707200</v>
      </c>
    </row>
    <row r="672" spans="1:8" x14ac:dyDescent="0.3">
      <c r="A672" s="215">
        <v>45218</v>
      </c>
      <c r="B672" s="11" t="s">
        <v>3903</v>
      </c>
      <c r="C672" s="6" t="s">
        <v>3830</v>
      </c>
      <c r="D672" t="s">
        <v>4563</v>
      </c>
      <c r="E672" t="s">
        <v>4178</v>
      </c>
      <c r="G672" s="217">
        <v>1800</v>
      </c>
      <c r="H672" s="218">
        <f t="shared" si="10"/>
        <v>3705400</v>
      </c>
    </row>
    <row r="673" spans="1:8" x14ac:dyDescent="0.3">
      <c r="A673" s="215">
        <v>45218</v>
      </c>
      <c r="B673" s="11"/>
      <c r="C673" s="6" t="s">
        <v>2154</v>
      </c>
      <c r="D673" t="s">
        <v>4564</v>
      </c>
      <c r="E673" t="s">
        <v>3596</v>
      </c>
      <c r="F673" s="217">
        <v>139990</v>
      </c>
      <c r="G673" s="217"/>
      <c r="H673" s="218">
        <f t="shared" si="10"/>
        <v>3845390</v>
      </c>
    </row>
    <row r="674" spans="1:8" x14ac:dyDescent="0.3">
      <c r="A674" s="215">
        <v>45218</v>
      </c>
      <c r="B674" s="11" t="s">
        <v>3904</v>
      </c>
      <c r="C674" s="6" t="s">
        <v>4391</v>
      </c>
      <c r="D674" t="s">
        <v>4593</v>
      </c>
      <c r="E674" t="s">
        <v>4042</v>
      </c>
      <c r="G674" s="217">
        <v>257400</v>
      </c>
      <c r="H674" s="218">
        <f t="shared" si="10"/>
        <v>3587990</v>
      </c>
    </row>
    <row r="675" spans="1:8" x14ac:dyDescent="0.3">
      <c r="A675" s="215">
        <v>45219</v>
      </c>
      <c r="B675" s="11" t="s">
        <v>3905</v>
      </c>
      <c r="C675" s="6" t="s">
        <v>26</v>
      </c>
      <c r="D675" t="s">
        <v>4565</v>
      </c>
      <c r="E675" t="s">
        <v>4042</v>
      </c>
      <c r="G675" s="217">
        <v>25000</v>
      </c>
      <c r="H675" s="218">
        <f t="shared" si="10"/>
        <v>3562990</v>
      </c>
    </row>
    <row r="676" spans="1:8" x14ac:dyDescent="0.3">
      <c r="A676" s="215">
        <v>45222</v>
      </c>
      <c r="B676" s="11" t="s">
        <v>3906</v>
      </c>
      <c r="C676" s="6" t="s">
        <v>56</v>
      </c>
      <c r="D676" t="s">
        <v>4566</v>
      </c>
      <c r="E676" t="s">
        <v>4081</v>
      </c>
      <c r="G676" s="217">
        <v>133700</v>
      </c>
      <c r="H676" s="218">
        <f t="shared" si="10"/>
        <v>3429290</v>
      </c>
    </row>
    <row r="677" spans="1:8" x14ac:dyDescent="0.3">
      <c r="A677" s="215">
        <v>45222</v>
      </c>
      <c r="B677" s="11" t="s">
        <v>3907</v>
      </c>
      <c r="C677" s="6" t="s">
        <v>1427</v>
      </c>
      <c r="D677" t="s">
        <v>4594</v>
      </c>
      <c r="E677" t="s">
        <v>4293</v>
      </c>
      <c r="G677" s="217">
        <v>112650</v>
      </c>
      <c r="H677" s="218">
        <f t="shared" si="10"/>
        <v>3316640</v>
      </c>
    </row>
    <row r="678" spans="1:8" x14ac:dyDescent="0.3">
      <c r="A678" s="215">
        <v>45222</v>
      </c>
      <c r="B678" s="11" t="s">
        <v>3908</v>
      </c>
      <c r="C678" s="6" t="s">
        <v>3830</v>
      </c>
      <c r="D678" t="s">
        <v>4421</v>
      </c>
      <c r="E678" t="s">
        <v>4178</v>
      </c>
      <c r="G678" s="217">
        <v>32800</v>
      </c>
      <c r="H678" s="218">
        <f t="shared" si="10"/>
        <v>3283840</v>
      </c>
    </row>
    <row r="679" spans="1:8" x14ac:dyDescent="0.3">
      <c r="A679" s="215">
        <v>45222</v>
      </c>
      <c r="B679" s="11" t="s">
        <v>3909</v>
      </c>
      <c r="C679" s="6" t="s">
        <v>3366</v>
      </c>
      <c r="D679" t="s">
        <v>4567</v>
      </c>
      <c r="E679" t="s">
        <v>4007</v>
      </c>
      <c r="G679" s="217">
        <v>3000</v>
      </c>
      <c r="H679" s="218">
        <f t="shared" si="10"/>
        <v>3280840</v>
      </c>
    </row>
    <row r="680" spans="1:8" x14ac:dyDescent="0.3">
      <c r="A680" s="215">
        <v>45222</v>
      </c>
      <c r="B680" s="11" t="s">
        <v>4536</v>
      </c>
      <c r="C680" s="6" t="s">
        <v>4568</v>
      </c>
      <c r="D680" t="s">
        <v>4569</v>
      </c>
      <c r="E680" t="s">
        <v>4042</v>
      </c>
      <c r="G680" s="217">
        <v>673200</v>
      </c>
      <c r="H680" s="218">
        <f t="shared" si="10"/>
        <v>2607640</v>
      </c>
    </row>
    <row r="681" spans="1:8" x14ac:dyDescent="0.3">
      <c r="A681" s="215">
        <v>45222</v>
      </c>
      <c r="B681" s="11" t="s">
        <v>4537</v>
      </c>
      <c r="C681" s="6" t="s">
        <v>3473</v>
      </c>
      <c r="D681" t="s">
        <v>4563</v>
      </c>
      <c r="E681" t="s">
        <v>4178</v>
      </c>
      <c r="G681" s="217">
        <v>6600</v>
      </c>
      <c r="H681" s="218">
        <f t="shared" si="10"/>
        <v>2601040</v>
      </c>
    </row>
    <row r="682" spans="1:8" x14ac:dyDescent="0.3">
      <c r="A682" s="215">
        <v>45223</v>
      </c>
      <c r="B682" s="11" t="s">
        <v>4538</v>
      </c>
      <c r="C682" s="6" t="s">
        <v>26</v>
      </c>
      <c r="D682" t="s">
        <v>2035</v>
      </c>
      <c r="E682" t="s">
        <v>4007</v>
      </c>
      <c r="G682" s="217">
        <v>19000</v>
      </c>
      <c r="H682" s="218">
        <f t="shared" si="10"/>
        <v>2582040</v>
      </c>
    </row>
    <row r="683" spans="1:8" x14ac:dyDescent="0.3">
      <c r="A683" s="215">
        <v>45224</v>
      </c>
      <c r="B683" s="11" t="s">
        <v>4539</v>
      </c>
      <c r="C683" s="6" t="s">
        <v>26</v>
      </c>
      <c r="D683" t="s">
        <v>4570</v>
      </c>
      <c r="E683" t="s">
        <v>4042</v>
      </c>
      <c r="G683" s="217">
        <v>148000</v>
      </c>
      <c r="H683" s="218">
        <f t="shared" si="10"/>
        <v>2434040</v>
      </c>
    </row>
    <row r="684" spans="1:8" x14ac:dyDescent="0.3">
      <c r="A684" s="215">
        <v>45224</v>
      </c>
      <c r="B684" s="11" t="s">
        <v>4540</v>
      </c>
      <c r="C684" s="6" t="s">
        <v>3473</v>
      </c>
      <c r="D684" t="s">
        <v>4571</v>
      </c>
      <c r="E684" t="s">
        <v>4290</v>
      </c>
      <c r="G684" s="217">
        <v>100000</v>
      </c>
      <c r="H684" s="218">
        <f t="shared" si="10"/>
        <v>2334040</v>
      </c>
    </row>
    <row r="685" spans="1:8" x14ac:dyDescent="0.3">
      <c r="A685" s="215">
        <v>45225</v>
      </c>
      <c r="B685" s="11" t="s">
        <v>4541</v>
      </c>
      <c r="C685" s="6" t="s">
        <v>3830</v>
      </c>
      <c r="D685" t="s">
        <v>4572</v>
      </c>
      <c r="E685" t="s">
        <v>4178</v>
      </c>
      <c r="G685" s="217">
        <v>24300</v>
      </c>
      <c r="H685" s="218">
        <f t="shared" si="10"/>
        <v>2309740</v>
      </c>
    </row>
    <row r="686" spans="1:8" x14ac:dyDescent="0.3">
      <c r="A686" s="215">
        <v>45226</v>
      </c>
      <c r="B686" s="11" t="s">
        <v>4542</v>
      </c>
      <c r="C686" s="6" t="s">
        <v>3855</v>
      </c>
      <c r="D686" t="s">
        <v>4573</v>
      </c>
      <c r="E686" t="s">
        <v>4216</v>
      </c>
      <c r="G686" s="217">
        <v>12000</v>
      </c>
      <c r="H686" s="218">
        <f t="shared" si="10"/>
        <v>2297740</v>
      </c>
    </row>
    <row r="687" spans="1:8" x14ac:dyDescent="0.3">
      <c r="A687" s="215">
        <v>45226</v>
      </c>
      <c r="B687" s="11" t="s">
        <v>4543</v>
      </c>
      <c r="C687" s="6" t="s">
        <v>3473</v>
      </c>
      <c r="D687" t="s">
        <v>4585</v>
      </c>
      <c r="E687" t="s">
        <v>4042</v>
      </c>
      <c r="G687" s="217">
        <v>3000</v>
      </c>
      <c r="H687" s="218">
        <f t="shared" si="10"/>
        <v>2294740</v>
      </c>
    </row>
    <row r="688" spans="1:8" x14ac:dyDescent="0.3">
      <c r="A688" s="215">
        <v>45226</v>
      </c>
      <c r="B688" s="11" t="s">
        <v>4544</v>
      </c>
      <c r="C688" s="6" t="s">
        <v>26</v>
      </c>
      <c r="D688" t="s">
        <v>4574</v>
      </c>
      <c r="E688" t="s">
        <v>4042</v>
      </c>
      <c r="G688" s="217">
        <v>20000</v>
      </c>
      <c r="H688" s="218">
        <f t="shared" si="10"/>
        <v>2274740</v>
      </c>
    </row>
    <row r="689" spans="1:8" x14ac:dyDescent="0.3">
      <c r="A689" s="215">
        <v>45226</v>
      </c>
      <c r="B689" s="11" t="s">
        <v>4545</v>
      </c>
      <c r="C689" s="6" t="s">
        <v>26</v>
      </c>
      <c r="D689" t="s">
        <v>4575</v>
      </c>
      <c r="E689" t="s">
        <v>4042</v>
      </c>
      <c r="G689" s="217">
        <v>40000</v>
      </c>
      <c r="H689" s="218">
        <f t="shared" si="10"/>
        <v>2234740</v>
      </c>
    </row>
    <row r="690" spans="1:8" x14ac:dyDescent="0.3">
      <c r="A690" s="215">
        <v>45229</v>
      </c>
      <c r="B690" s="11" t="s">
        <v>4546</v>
      </c>
      <c r="C690" s="6" t="s">
        <v>3473</v>
      </c>
      <c r="D690" t="s">
        <v>4576</v>
      </c>
      <c r="E690" t="s">
        <v>4018</v>
      </c>
      <c r="G690" s="217">
        <v>30000</v>
      </c>
      <c r="H690" s="218">
        <f t="shared" si="10"/>
        <v>2204740</v>
      </c>
    </row>
    <row r="691" spans="1:8" x14ac:dyDescent="0.3">
      <c r="A691" s="215">
        <v>45229</v>
      </c>
      <c r="B691" s="11" t="s">
        <v>4547</v>
      </c>
      <c r="C691" s="6" t="s">
        <v>4568</v>
      </c>
      <c r="D691" t="s">
        <v>4569</v>
      </c>
      <c r="E691" t="s">
        <v>4042</v>
      </c>
      <c r="G691" s="217">
        <v>453200</v>
      </c>
      <c r="H691" s="218">
        <f t="shared" si="10"/>
        <v>1751540</v>
      </c>
    </row>
    <row r="692" spans="1:8" x14ac:dyDescent="0.3">
      <c r="A692" s="215">
        <v>45229</v>
      </c>
      <c r="B692" s="11" t="s">
        <v>4548</v>
      </c>
      <c r="C692" s="6" t="s">
        <v>1427</v>
      </c>
      <c r="D692" t="s">
        <v>4577</v>
      </c>
      <c r="E692" t="s">
        <v>4293</v>
      </c>
      <c r="G692" s="217">
        <v>98360</v>
      </c>
      <c r="H692" s="218">
        <f t="shared" si="10"/>
        <v>1653180</v>
      </c>
    </row>
    <row r="693" spans="1:8" x14ac:dyDescent="0.3">
      <c r="A693" s="215">
        <v>45229</v>
      </c>
      <c r="B693" s="11" t="s">
        <v>4549</v>
      </c>
      <c r="C693" s="6" t="s">
        <v>386</v>
      </c>
      <c r="D693" t="s">
        <v>4584</v>
      </c>
      <c r="E693" t="s">
        <v>4042</v>
      </c>
      <c r="G693" s="217">
        <v>3500</v>
      </c>
      <c r="H693" s="218">
        <f t="shared" ref="H693:H756" si="11">H692-G693+F693</f>
        <v>1649680</v>
      </c>
    </row>
    <row r="694" spans="1:8" x14ac:dyDescent="0.3">
      <c r="A694" s="215">
        <v>45230</v>
      </c>
      <c r="B694" s="11" t="s">
        <v>4550</v>
      </c>
      <c r="C694" s="6" t="s">
        <v>3830</v>
      </c>
      <c r="D694" t="s">
        <v>4586</v>
      </c>
      <c r="E694" t="s">
        <v>4178</v>
      </c>
      <c r="G694" s="217">
        <v>27500</v>
      </c>
      <c r="H694" s="218">
        <f t="shared" si="11"/>
        <v>1622180</v>
      </c>
    </row>
    <row r="695" spans="1:8" x14ac:dyDescent="0.3">
      <c r="A695" s="215">
        <v>45231</v>
      </c>
      <c r="B695" s="11" t="s">
        <v>4551</v>
      </c>
      <c r="C695" s="6" t="s">
        <v>3473</v>
      </c>
      <c r="D695" t="s">
        <v>4518</v>
      </c>
      <c r="E695" t="s">
        <v>4272</v>
      </c>
      <c r="G695" s="217">
        <v>5000</v>
      </c>
      <c r="H695" s="218">
        <f t="shared" si="11"/>
        <v>1617180</v>
      </c>
    </row>
    <row r="696" spans="1:8" x14ac:dyDescent="0.3">
      <c r="A696" s="215">
        <v>45231</v>
      </c>
      <c r="B696" s="11" t="s">
        <v>4578</v>
      </c>
      <c r="C696" s="6" t="s">
        <v>4595</v>
      </c>
      <c r="D696" t="s">
        <v>4596</v>
      </c>
      <c r="E696" t="s">
        <v>4597</v>
      </c>
      <c r="G696" s="217">
        <v>25000</v>
      </c>
      <c r="H696" s="218">
        <f t="shared" si="11"/>
        <v>1592180</v>
      </c>
    </row>
    <row r="697" spans="1:8" x14ac:dyDescent="0.3">
      <c r="A697" s="215">
        <v>45231</v>
      </c>
      <c r="B697" s="11" t="s">
        <v>4579</v>
      </c>
      <c r="C697" s="6" t="s">
        <v>3473</v>
      </c>
      <c r="D697" t="s">
        <v>4733</v>
      </c>
      <c r="E697" t="s">
        <v>3992</v>
      </c>
      <c r="G697" s="217">
        <v>604000</v>
      </c>
      <c r="H697" s="218">
        <f t="shared" si="11"/>
        <v>988180</v>
      </c>
    </row>
    <row r="698" spans="1:8" x14ac:dyDescent="0.3">
      <c r="A698" s="215">
        <v>45231</v>
      </c>
      <c r="B698" s="11" t="s">
        <v>4580</v>
      </c>
      <c r="C698" s="6" t="s">
        <v>1258</v>
      </c>
      <c r="D698" t="s">
        <v>4598</v>
      </c>
      <c r="E698" t="s">
        <v>4039</v>
      </c>
      <c r="G698" s="217">
        <v>358000</v>
      </c>
      <c r="H698" s="218">
        <f t="shared" si="11"/>
        <v>630180</v>
      </c>
    </row>
    <row r="699" spans="1:8" x14ac:dyDescent="0.3">
      <c r="A699" s="215">
        <v>45231</v>
      </c>
      <c r="B699" s="11" t="s">
        <v>4581</v>
      </c>
      <c r="C699" s="6" t="s">
        <v>3725</v>
      </c>
      <c r="D699" t="s">
        <v>4510</v>
      </c>
      <c r="E699" t="s">
        <v>4269</v>
      </c>
      <c r="G699" s="217">
        <v>360000</v>
      </c>
      <c r="H699" s="218">
        <f t="shared" si="11"/>
        <v>270180</v>
      </c>
    </row>
    <row r="700" spans="1:8" x14ac:dyDescent="0.3">
      <c r="A700" s="215">
        <v>45231</v>
      </c>
      <c r="B700" s="11"/>
      <c r="C700" s="6" t="s">
        <v>3400</v>
      </c>
      <c r="D700" t="s">
        <v>4599</v>
      </c>
      <c r="F700">
        <v>3500000</v>
      </c>
      <c r="G700" s="217"/>
      <c r="H700" s="218">
        <f t="shared" si="11"/>
        <v>3770180</v>
      </c>
    </row>
    <row r="701" spans="1:8" x14ac:dyDescent="0.3">
      <c r="A701" s="215">
        <v>45232</v>
      </c>
      <c r="B701" s="11" t="s">
        <v>4582</v>
      </c>
      <c r="C701" s="6" t="s">
        <v>26</v>
      </c>
      <c r="D701" t="s">
        <v>4600</v>
      </c>
      <c r="E701" t="s">
        <v>4601</v>
      </c>
      <c r="G701" s="217">
        <v>30000</v>
      </c>
      <c r="H701" s="218">
        <f t="shared" si="11"/>
        <v>3740180</v>
      </c>
    </row>
    <row r="702" spans="1:8" x14ac:dyDescent="0.3">
      <c r="A702" s="215">
        <v>45232</v>
      </c>
      <c r="B702" s="11" t="s">
        <v>4583</v>
      </c>
      <c r="C702" s="6" t="s">
        <v>3366</v>
      </c>
      <c r="D702" t="s">
        <v>4615</v>
      </c>
      <c r="E702" t="s">
        <v>4097</v>
      </c>
      <c r="G702" s="217">
        <v>15000</v>
      </c>
      <c r="H702" s="218">
        <f t="shared" si="11"/>
        <v>3725180</v>
      </c>
    </row>
    <row r="703" spans="1:8" x14ac:dyDescent="0.3">
      <c r="A703" s="215">
        <v>45233</v>
      </c>
      <c r="B703" s="11" t="s">
        <v>4587</v>
      </c>
      <c r="C703" s="6" t="s">
        <v>402</v>
      </c>
      <c r="D703" t="s">
        <v>4616</v>
      </c>
      <c r="E703" t="s">
        <v>4163</v>
      </c>
      <c r="G703" s="217">
        <v>98550</v>
      </c>
      <c r="H703" s="218">
        <f t="shared" si="11"/>
        <v>3626630</v>
      </c>
    </row>
    <row r="704" spans="1:8" x14ac:dyDescent="0.3">
      <c r="A704" s="215">
        <v>45233</v>
      </c>
      <c r="B704" s="11" t="s">
        <v>4588</v>
      </c>
      <c r="C704" s="6" t="s">
        <v>3473</v>
      </c>
      <c r="D704" t="s">
        <v>4617</v>
      </c>
      <c r="E704" t="s">
        <v>4178</v>
      </c>
      <c r="G704" s="217">
        <v>12000</v>
      </c>
      <c r="H704" s="218">
        <f t="shared" si="11"/>
        <v>3614630</v>
      </c>
    </row>
    <row r="705" spans="1:8" x14ac:dyDescent="0.3">
      <c r="A705" s="215">
        <v>45233</v>
      </c>
      <c r="B705" s="11" t="s">
        <v>4589</v>
      </c>
      <c r="C705" s="6" t="s">
        <v>26</v>
      </c>
      <c r="D705" t="s">
        <v>4618</v>
      </c>
      <c r="E705" t="s">
        <v>4042</v>
      </c>
      <c r="G705" s="217">
        <v>150000</v>
      </c>
      <c r="H705" s="218">
        <f t="shared" si="11"/>
        <v>3464630</v>
      </c>
    </row>
    <row r="706" spans="1:8" x14ac:dyDescent="0.3">
      <c r="A706" s="215">
        <v>45233</v>
      </c>
      <c r="B706" s="11" t="s">
        <v>4590</v>
      </c>
      <c r="C706" s="6" t="s">
        <v>3830</v>
      </c>
      <c r="D706" t="s">
        <v>4619</v>
      </c>
      <c r="E706" t="s">
        <v>4178</v>
      </c>
      <c r="G706" s="217">
        <v>31000</v>
      </c>
      <c r="H706" s="218">
        <f t="shared" si="11"/>
        <v>3433630</v>
      </c>
    </row>
    <row r="707" spans="1:8" x14ac:dyDescent="0.3">
      <c r="A707" s="215">
        <v>45234</v>
      </c>
      <c r="B707" s="11" t="s">
        <v>4602</v>
      </c>
      <c r="C707" s="6" t="s">
        <v>1378</v>
      </c>
      <c r="D707" t="s">
        <v>4734</v>
      </c>
      <c r="E707" t="s">
        <v>4269</v>
      </c>
      <c r="G707" s="217">
        <v>5570</v>
      </c>
      <c r="H707" s="218">
        <f t="shared" si="11"/>
        <v>3428060</v>
      </c>
    </row>
    <row r="708" spans="1:8" x14ac:dyDescent="0.3">
      <c r="A708" s="215">
        <v>45236</v>
      </c>
      <c r="B708" s="11" t="s">
        <v>4603</v>
      </c>
      <c r="C708" s="6" t="s">
        <v>26</v>
      </c>
      <c r="D708" t="s">
        <v>4621</v>
      </c>
      <c r="E708" t="s">
        <v>4042</v>
      </c>
      <c r="G708" s="217">
        <v>18220</v>
      </c>
      <c r="H708" s="218">
        <f t="shared" si="11"/>
        <v>3409840</v>
      </c>
    </row>
    <row r="709" spans="1:8" x14ac:dyDescent="0.3">
      <c r="A709" s="215">
        <v>45237</v>
      </c>
      <c r="B709" s="11" t="s">
        <v>4604</v>
      </c>
      <c r="C709" s="6" t="s">
        <v>4568</v>
      </c>
      <c r="D709" t="s">
        <v>4569</v>
      </c>
      <c r="E709" t="s">
        <v>4042</v>
      </c>
      <c r="G709" s="217">
        <v>411400</v>
      </c>
      <c r="H709" s="218">
        <f t="shared" si="11"/>
        <v>2998440</v>
      </c>
    </row>
    <row r="710" spans="1:8" x14ac:dyDescent="0.3">
      <c r="A710" s="215">
        <v>45237</v>
      </c>
      <c r="B710" s="11" t="s">
        <v>4605</v>
      </c>
      <c r="C710" s="6" t="s">
        <v>3855</v>
      </c>
      <c r="D710" t="s">
        <v>4622</v>
      </c>
      <c r="E710" t="s">
        <v>4269</v>
      </c>
      <c r="G710" s="217">
        <v>70000</v>
      </c>
      <c r="H710" s="218">
        <f t="shared" si="11"/>
        <v>2928440</v>
      </c>
    </row>
    <row r="711" spans="1:8" x14ac:dyDescent="0.3">
      <c r="A711" s="215">
        <v>45237</v>
      </c>
      <c r="B711" s="11" t="s">
        <v>4606</v>
      </c>
      <c r="C711" s="6" t="s">
        <v>4391</v>
      </c>
      <c r="D711" t="s">
        <v>4623</v>
      </c>
      <c r="E711" t="s">
        <v>4393</v>
      </c>
      <c r="G711" s="217">
        <v>360000</v>
      </c>
      <c r="H711" s="218">
        <f t="shared" si="11"/>
        <v>2568440</v>
      </c>
    </row>
    <row r="712" spans="1:8" x14ac:dyDescent="0.3">
      <c r="A712" s="215">
        <v>45237</v>
      </c>
      <c r="B712" s="11" t="s">
        <v>4607</v>
      </c>
      <c r="C712" s="6" t="s">
        <v>386</v>
      </c>
      <c r="D712" t="s">
        <v>4511</v>
      </c>
      <c r="E712" t="s">
        <v>4122</v>
      </c>
      <c r="G712" s="217">
        <v>10000</v>
      </c>
      <c r="H712" s="218">
        <f t="shared" si="11"/>
        <v>2558440</v>
      </c>
    </row>
    <row r="713" spans="1:8" x14ac:dyDescent="0.3">
      <c r="A713" s="215">
        <v>45238</v>
      </c>
      <c r="B713" s="11" t="s">
        <v>4608</v>
      </c>
      <c r="C713" s="6" t="s">
        <v>386</v>
      </c>
      <c r="D713" t="s">
        <v>4638</v>
      </c>
      <c r="E713" t="s">
        <v>4042</v>
      </c>
      <c r="G713" s="217">
        <v>3000</v>
      </c>
      <c r="H713" s="218">
        <f t="shared" si="11"/>
        <v>2555440</v>
      </c>
    </row>
    <row r="714" spans="1:8" x14ac:dyDescent="0.3">
      <c r="A714" s="215">
        <v>45238</v>
      </c>
      <c r="B714" s="11" t="s">
        <v>4609</v>
      </c>
      <c r="C714" s="6" t="s">
        <v>386</v>
      </c>
      <c r="D714" t="s">
        <v>4639</v>
      </c>
      <c r="E714" t="s">
        <v>4272</v>
      </c>
      <c r="G714" s="217">
        <v>6000</v>
      </c>
      <c r="H714" s="218">
        <f t="shared" si="11"/>
        <v>2549440</v>
      </c>
    </row>
    <row r="715" spans="1:8" x14ac:dyDescent="0.3">
      <c r="A715" s="215">
        <v>45238</v>
      </c>
      <c r="B715" s="11" t="s">
        <v>4610</v>
      </c>
      <c r="C715" s="6" t="s">
        <v>386</v>
      </c>
      <c r="D715" t="s">
        <v>4640</v>
      </c>
      <c r="E715" t="s">
        <v>4641</v>
      </c>
      <c r="G715" s="217">
        <v>3000</v>
      </c>
      <c r="H715" s="218">
        <f t="shared" si="11"/>
        <v>2546440</v>
      </c>
    </row>
    <row r="716" spans="1:8" x14ac:dyDescent="0.3">
      <c r="A716" s="215">
        <v>45238</v>
      </c>
      <c r="B716" s="11" t="s">
        <v>4611</v>
      </c>
      <c r="C716" s="6" t="s">
        <v>26</v>
      </c>
      <c r="D716" t="s">
        <v>4642</v>
      </c>
      <c r="E716" t="s">
        <v>891</v>
      </c>
      <c r="G716" s="217">
        <v>75000</v>
      </c>
      <c r="H716" s="218">
        <f t="shared" si="11"/>
        <v>2471440</v>
      </c>
    </row>
    <row r="717" spans="1:8" x14ac:dyDescent="0.3">
      <c r="A717" s="215">
        <v>45238</v>
      </c>
      <c r="B717" s="11" t="s">
        <v>4612</v>
      </c>
      <c r="C717" s="6" t="s">
        <v>3855</v>
      </c>
      <c r="D717" t="s">
        <v>4643</v>
      </c>
      <c r="E717" t="s">
        <v>4269</v>
      </c>
      <c r="G717" s="217">
        <v>100000</v>
      </c>
      <c r="H717" s="218">
        <f t="shared" si="11"/>
        <v>2371440</v>
      </c>
    </row>
    <row r="718" spans="1:8" x14ac:dyDescent="0.3">
      <c r="A718" s="215">
        <v>45239</v>
      </c>
      <c r="B718" s="11" t="s">
        <v>4613</v>
      </c>
      <c r="C718" s="6" t="s">
        <v>3473</v>
      </c>
      <c r="D718" t="s">
        <v>4644</v>
      </c>
      <c r="E718" t="s">
        <v>4290</v>
      </c>
      <c r="G718" s="217">
        <v>100000</v>
      </c>
      <c r="H718" s="218">
        <f t="shared" si="11"/>
        <v>2271440</v>
      </c>
    </row>
    <row r="719" spans="1:8" x14ac:dyDescent="0.3">
      <c r="A719" s="215">
        <v>45239</v>
      </c>
      <c r="B719" s="11" t="s">
        <v>4614</v>
      </c>
      <c r="C719" s="6" t="s">
        <v>3473</v>
      </c>
      <c r="D719" t="s">
        <v>4645</v>
      </c>
      <c r="E719" t="s">
        <v>4178</v>
      </c>
      <c r="G719" s="217">
        <v>100000</v>
      </c>
      <c r="H719" s="218">
        <f t="shared" si="11"/>
        <v>2171440</v>
      </c>
    </row>
    <row r="720" spans="1:8" x14ac:dyDescent="0.3">
      <c r="A720" s="215">
        <v>45239</v>
      </c>
      <c r="B720" s="11" t="s">
        <v>4624</v>
      </c>
      <c r="C720" s="6" t="s">
        <v>3855</v>
      </c>
      <c r="D720" t="s">
        <v>4646</v>
      </c>
      <c r="E720" t="s">
        <v>4042</v>
      </c>
      <c r="G720" s="217">
        <v>21000</v>
      </c>
      <c r="H720" s="218">
        <f t="shared" si="11"/>
        <v>2150440</v>
      </c>
    </row>
    <row r="721" spans="1:9" s="226" customFormat="1" x14ac:dyDescent="0.3">
      <c r="A721" s="225">
        <v>45239</v>
      </c>
      <c r="B721" s="36" t="s">
        <v>4625</v>
      </c>
      <c r="C721" s="41" t="s">
        <v>26</v>
      </c>
      <c r="D721" s="226" t="s">
        <v>4735</v>
      </c>
      <c r="E721" s="226" t="s">
        <v>4042</v>
      </c>
      <c r="G721" s="227">
        <v>45000</v>
      </c>
      <c r="H721" s="228">
        <f t="shared" si="11"/>
        <v>2105440</v>
      </c>
      <c r="I721" s="226" t="s">
        <v>4647</v>
      </c>
    </row>
    <row r="722" spans="1:9" x14ac:dyDescent="0.3">
      <c r="A722" s="215">
        <v>45239</v>
      </c>
      <c r="B722" s="11" t="s">
        <v>4626</v>
      </c>
      <c r="C722" s="6" t="s">
        <v>3473</v>
      </c>
      <c r="D722" t="s">
        <v>4648</v>
      </c>
      <c r="E722" t="s">
        <v>4178</v>
      </c>
      <c r="G722" s="217">
        <v>339500</v>
      </c>
      <c r="H722" s="218">
        <f t="shared" si="11"/>
        <v>1765940</v>
      </c>
    </row>
    <row r="723" spans="1:9" x14ac:dyDescent="0.3">
      <c r="A723" s="215">
        <v>45240</v>
      </c>
      <c r="B723" s="11" t="s">
        <v>4627</v>
      </c>
      <c r="C723" s="6" t="s">
        <v>26</v>
      </c>
      <c r="D723" t="s">
        <v>4649</v>
      </c>
      <c r="E723" t="s">
        <v>4736</v>
      </c>
      <c r="G723" s="217">
        <v>5000</v>
      </c>
      <c r="H723" s="218">
        <f t="shared" si="11"/>
        <v>1760940</v>
      </c>
    </row>
    <row r="724" spans="1:9" x14ac:dyDescent="0.3">
      <c r="A724" s="215">
        <v>45240</v>
      </c>
      <c r="B724" s="11" t="s">
        <v>4628</v>
      </c>
      <c r="C724" s="6" t="s">
        <v>3855</v>
      </c>
      <c r="D724" t="s">
        <v>4471</v>
      </c>
      <c r="E724" t="s">
        <v>3981</v>
      </c>
      <c r="G724" s="217">
        <v>50000</v>
      </c>
      <c r="H724" s="218">
        <f t="shared" si="11"/>
        <v>1710940</v>
      </c>
    </row>
    <row r="725" spans="1:9" s="226" customFormat="1" x14ac:dyDescent="0.3">
      <c r="A725" s="225">
        <v>45240</v>
      </c>
      <c r="B725" s="36" t="s">
        <v>4629</v>
      </c>
      <c r="C725" s="41" t="s">
        <v>3751</v>
      </c>
      <c r="D725" s="226" t="s">
        <v>4717</v>
      </c>
      <c r="E725" s="226" t="s">
        <v>4641</v>
      </c>
      <c r="G725" s="227">
        <v>8600</v>
      </c>
      <c r="H725" s="228">
        <f t="shared" si="11"/>
        <v>1702340</v>
      </c>
    </row>
    <row r="726" spans="1:9" x14ac:dyDescent="0.3">
      <c r="A726" s="215">
        <v>45240</v>
      </c>
      <c r="B726" s="11" t="s">
        <v>4630</v>
      </c>
      <c r="C726" s="6" t="s">
        <v>3830</v>
      </c>
      <c r="D726" t="s">
        <v>4650</v>
      </c>
      <c r="E726" t="s">
        <v>4178</v>
      </c>
      <c r="G726" s="217">
        <v>48700</v>
      </c>
      <c r="H726" s="218">
        <f t="shared" si="11"/>
        <v>1653640</v>
      </c>
    </row>
    <row r="727" spans="1:9" x14ac:dyDescent="0.3">
      <c r="A727" s="215">
        <v>45240</v>
      </c>
      <c r="B727" s="11" t="s">
        <v>4631</v>
      </c>
      <c r="C727" s="6" t="s">
        <v>1378</v>
      </c>
      <c r="D727" t="s">
        <v>4651</v>
      </c>
      <c r="E727" t="s">
        <v>3987</v>
      </c>
      <c r="G727" s="217">
        <v>100000</v>
      </c>
      <c r="H727" s="218">
        <f t="shared" si="11"/>
        <v>1553640</v>
      </c>
    </row>
    <row r="728" spans="1:9" x14ac:dyDescent="0.3">
      <c r="A728" s="215">
        <v>45244</v>
      </c>
      <c r="B728" s="11" t="s">
        <v>4632</v>
      </c>
      <c r="C728" s="6" t="s">
        <v>1378</v>
      </c>
      <c r="D728" t="s">
        <v>4620</v>
      </c>
      <c r="E728" t="s">
        <v>4269</v>
      </c>
      <c r="G728" s="217">
        <v>8330</v>
      </c>
      <c r="H728" s="218">
        <f t="shared" si="11"/>
        <v>1545310</v>
      </c>
    </row>
    <row r="729" spans="1:9" x14ac:dyDescent="0.3">
      <c r="A729" s="215">
        <v>45244</v>
      </c>
      <c r="B729" s="11" t="s">
        <v>4633</v>
      </c>
      <c r="C729" s="6" t="s">
        <v>3473</v>
      </c>
      <c r="D729" t="s">
        <v>4652</v>
      </c>
      <c r="E729" t="s">
        <v>4216</v>
      </c>
      <c r="G729" s="217">
        <v>7500</v>
      </c>
      <c r="H729" s="218">
        <f t="shared" si="11"/>
        <v>1537810</v>
      </c>
    </row>
    <row r="730" spans="1:9" x14ac:dyDescent="0.3">
      <c r="A730" s="215">
        <v>45244</v>
      </c>
      <c r="B730" s="11" t="s">
        <v>4634</v>
      </c>
      <c r="C730" s="6" t="s">
        <v>26</v>
      </c>
      <c r="D730" t="s">
        <v>4664</v>
      </c>
      <c r="E730" t="s">
        <v>4269</v>
      </c>
      <c r="G730" s="217">
        <v>20800</v>
      </c>
      <c r="H730" s="218">
        <f t="shared" si="11"/>
        <v>1517010</v>
      </c>
    </row>
    <row r="731" spans="1:9" x14ac:dyDescent="0.3">
      <c r="A731" s="215">
        <v>45244</v>
      </c>
      <c r="B731" s="11" t="s">
        <v>4635</v>
      </c>
      <c r="C731" s="6" t="s">
        <v>3855</v>
      </c>
      <c r="D731" t="s">
        <v>4665</v>
      </c>
      <c r="E731" t="s">
        <v>4499</v>
      </c>
      <c r="G731" s="217">
        <v>100000</v>
      </c>
      <c r="H731" s="218">
        <f t="shared" si="11"/>
        <v>1417010</v>
      </c>
    </row>
    <row r="732" spans="1:9" x14ac:dyDescent="0.3">
      <c r="A732" s="215">
        <v>45244</v>
      </c>
      <c r="B732" s="11" t="s">
        <v>4636</v>
      </c>
      <c r="C732" s="6" t="s">
        <v>4568</v>
      </c>
      <c r="D732" t="s">
        <v>4569</v>
      </c>
      <c r="E732" t="s">
        <v>4042</v>
      </c>
      <c r="G732" s="217">
        <v>398200</v>
      </c>
      <c r="H732" s="218">
        <f t="shared" si="11"/>
        <v>1018810</v>
      </c>
    </row>
    <row r="733" spans="1:9" x14ac:dyDescent="0.3">
      <c r="A733" s="215">
        <v>45244</v>
      </c>
      <c r="B733" s="11" t="s">
        <v>4637</v>
      </c>
      <c r="C733" s="6" t="s">
        <v>3830</v>
      </c>
      <c r="D733" t="s">
        <v>3862</v>
      </c>
      <c r="E733" t="s">
        <v>4178</v>
      </c>
      <c r="G733" s="217">
        <v>18000</v>
      </c>
      <c r="H733" s="218">
        <f t="shared" si="11"/>
        <v>1000810</v>
      </c>
    </row>
    <row r="734" spans="1:9" x14ac:dyDescent="0.3">
      <c r="A734" s="215">
        <v>45245</v>
      </c>
      <c r="B734" s="11" t="s">
        <v>4653</v>
      </c>
      <c r="C734" s="6" t="s">
        <v>1378</v>
      </c>
      <c r="D734" t="s">
        <v>4737</v>
      </c>
      <c r="E734" t="s">
        <v>4081</v>
      </c>
      <c r="G734" s="217">
        <v>23000</v>
      </c>
      <c r="H734" s="218">
        <f t="shared" si="11"/>
        <v>977810</v>
      </c>
    </row>
    <row r="735" spans="1:9" x14ac:dyDescent="0.3">
      <c r="A735" s="215">
        <v>45245</v>
      </c>
      <c r="B735" s="11" t="s">
        <v>4654</v>
      </c>
      <c r="C735" s="6" t="s">
        <v>386</v>
      </c>
      <c r="D735" t="s">
        <v>4666</v>
      </c>
      <c r="E735" t="s">
        <v>4641</v>
      </c>
      <c r="G735" s="217">
        <v>3000</v>
      </c>
      <c r="H735" s="218">
        <f t="shared" si="11"/>
        <v>974810</v>
      </c>
    </row>
    <row r="736" spans="1:9" x14ac:dyDescent="0.3">
      <c r="A736" s="215">
        <v>45246</v>
      </c>
      <c r="B736" s="11" t="s">
        <v>4655</v>
      </c>
      <c r="C736" s="6" t="s">
        <v>4366</v>
      </c>
      <c r="D736" t="s">
        <v>4667</v>
      </c>
      <c r="E736" t="s">
        <v>4269</v>
      </c>
      <c r="G736" s="217">
        <v>8000</v>
      </c>
      <c r="H736" s="218">
        <f t="shared" si="11"/>
        <v>966810</v>
      </c>
    </row>
    <row r="737" spans="1:8" x14ac:dyDescent="0.3">
      <c r="A737" s="215">
        <v>45246</v>
      </c>
      <c r="B737" s="11" t="s">
        <v>4656</v>
      </c>
      <c r="C737" s="6" t="s">
        <v>4668</v>
      </c>
      <c r="D737" t="s">
        <v>4744</v>
      </c>
      <c r="E737" t="s">
        <v>918</v>
      </c>
      <c r="G737" s="217">
        <v>45000</v>
      </c>
      <c r="H737" s="218">
        <f t="shared" si="11"/>
        <v>921810</v>
      </c>
    </row>
    <row r="738" spans="1:8" x14ac:dyDescent="0.3">
      <c r="A738" s="215">
        <v>45246</v>
      </c>
      <c r="B738" s="11" t="s">
        <v>4657</v>
      </c>
      <c r="C738" s="6" t="s">
        <v>3751</v>
      </c>
      <c r="D738" t="s">
        <v>4669</v>
      </c>
      <c r="E738" t="s">
        <v>4641</v>
      </c>
      <c r="G738" s="217">
        <v>10000</v>
      </c>
      <c r="H738" s="218">
        <f t="shared" si="11"/>
        <v>911810</v>
      </c>
    </row>
    <row r="739" spans="1:8" x14ac:dyDescent="0.3">
      <c r="A739" s="215">
        <v>45246</v>
      </c>
      <c r="B739" s="11" t="s">
        <v>4658</v>
      </c>
      <c r="C739" s="6" t="s">
        <v>3751</v>
      </c>
      <c r="D739" t="s">
        <v>4670</v>
      </c>
      <c r="E739" t="s">
        <v>4042</v>
      </c>
      <c r="G739" s="217">
        <v>65000</v>
      </c>
      <c r="H739" s="218">
        <f t="shared" si="11"/>
        <v>846810</v>
      </c>
    </row>
    <row r="740" spans="1:8" x14ac:dyDescent="0.3">
      <c r="A740" s="215">
        <v>45246</v>
      </c>
      <c r="B740" s="11" t="s">
        <v>4659</v>
      </c>
      <c r="C740" s="6" t="s">
        <v>386</v>
      </c>
      <c r="D740" t="s">
        <v>4671</v>
      </c>
      <c r="E740" t="s">
        <v>4042</v>
      </c>
      <c r="G740" s="217">
        <v>166200</v>
      </c>
      <c r="H740" s="218">
        <f t="shared" si="11"/>
        <v>680610</v>
      </c>
    </row>
    <row r="741" spans="1:8" x14ac:dyDescent="0.3">
      <c r="A741" s="215">
        <v>45246</v>
      </c>
      <c r="B741" s="11" t="s">
        <v>4660</v>
      </c>
      <c r="C741" s="6" t="s">
        <v>1258</v>
      </c>
      <c r="D741" t="s">
        <v>4672</v>
      </c>
      <c r="E741" t="s">
        <v>4272</v>
      </c>
      <c r="G741" s="217">
        <v>4000</v>
      </c>
      <c r="H741" s="218">
        <f t="shared" si="11"/>
        <v>676610</v>
      </c>
    </row>
    <row r="742" spans="1:8" x14ac:dyDescent="0.3">
      <c r="A742" s="215">
        <v>45247</v>
      </c>
      <c r="B742" s="11" t="s">
        <v>4661</v>
      </c>
      <c r="C742" s="6" t="s">
        <v>3830</v>
      </c>
      <c r="D742" t="s">
        <v>4673</v>
      </c>
      <c r="E742" t="s">
        <v>4178</v>
      </c>
      <c r="G742" s="217">
        <v>24500</v>
      </c>
      <c r="H742" s="218">
        <f t="shared" si="11"/>
        <v>652110</v>
      </c>
    </row>
    <row r="743" spans="1:8" x14ac:dyDescent="0.3">
      <c r="A743" s="215">
        <v>45247</v>
      </c>
      <c r="B743" s="11" t="s">
        <v>4662</v>
      </c>
      <c r="C743" s="6" t="s">
        <v>386</v>
      </c>
      <c r="D743" t="s">
        <v>4677</v>
      </c>
      <c r="E743" t="s">
        <v>4272</v>
      </c>
      <c r="G743" s="217">
        <v>19000</v>
      </c>
      <c r="H743" s="218">
        <f t="shared" si="11"/>
        <v>633110</v>
      </c>
    </row>
    <row r="744" spans="1:8" x14ac:dyDescent="0.3">
      <c r="A744" s="215">
        <v>45247</v>
      </c>
      <c r="B744" s="11"/>
      <c r="C744" s="6" t="s">
        <v>3400</v>
      </c>
      <c r="D744" t="s">
        <v>4599</v>
      </c>
      <c r="F744">
        <v>3500000</v>
      </c>
      <c r="G744" s="217"/>
      <c r="H744" s="218">
        <f t="shared" si="11"/>
        <v>4133110</v>
      </c>
    </row>
    <row r="745" spans="1:8" x14ac:dyDescent="0.3">
      <c r="A745" s="215">
        <v>45248</v>
      </c>
      <c r="B745" s="11" t="s">
        <v>4663</v>
      </c>
      <c r="C745" s="6" t="s">
        <v>4690</v>
      </c>
      <c r="D745" t="s">
        <v>4691</v>
      </c>
      <c r="E745" t="s">
        <v>3966</v>
      </c>
      <c r="G745" s="217">
        <v>520</v>
      </c>
      <c r="H745" s="218">
        <f t="shared" si="11"/>
        <v>4132590</v>
      </c>
    </row>
    <row r="746" spans="1:8" x14ac:dyDescent="0.3">
      <c r="A746" s="215">
        <v>45250</v>
      </c>
      <c r="B746" s="11" t="s">
        <v>4674</v>
      </c>
      <c r="C746" s="6" t="s">
        <v>3855</v>
      </c>
      <c r="D746" t="s">
        <v>4704</v>
      </c>
      <c r="E746" t="s">
        <v>4269</v>
      </c>
      <c r="G746" s="217">
        <v>113000</v>
      </c>
      <c r="H746" s="218">
        <f t="shared" si="11"/>
        <v>4019590</v>
      </c>
    </row>
    <row r="747" spans="1:8" x14ac:dyDescent="0.3">
      <c r="A747" s="215">
        <v>45251</v>
      </c>
      <c r="B747" s="11" t="s">
        <v>4675</v>
      </c>
      <c r="C747" s="6" t="s">
        <v>3830</v>
      </c>
      <c r="D747" t="s">
        <v>4705</v>
      </c>
      <c r="E747" t="s">
        <v>4178</v>
      </c>
      <c r="G747" s="217">
        <v>22500</v>
      </c>
      <c r="H747" s="218">
        <f t="shared" si="11"/>
        <v>3997090</v>
      </c>
    </row>
    <row r="748" spans="1:8" x14ac:dyDescent="0.3">
      <c r="A748" s="215">
        <v>45251</v>
      </c>
      <c r="B748" s="11" t="s">
        <v>4676</v>
      </c>
      <c r="C748" s="6" t="s">
        <v>4568</v>
      </c>
      <c r="D748" t="s">
        <v>4706</v>
      </c>
      <c r="E748" t="s">
        <v>4042</v>
      </c>
      <c r="G748" s="217">
        <v>308000</v>
      </c>
      <c r="H748" s="218">
        <f t="shared" si="11"/>
        <v>3689090</v>
      </c>
    </row>
    <row r="749" spans="1:8" x14ac:dyDescent="0.3">
      <c r="A749" s="215">
        <v>45252</v>
      </c>
      <c r="B749" s="11" t="s">
        <v>4678</v>
      </c>
      <c r="C749" s="6" t="s">
        <v>26</v>
      </c>
      <c r="D749" t="s">
        <v>4707</v>
      </c>
      <c r="E749" t="s">
        <v>4272</v>
      </c>
      <c r="G749" s="217">
        <v>60000</v>
      </c>
      <c r="H749" s="218">
        <f t="shared" si="11"/>
        <v>3629090</v>
      </c>
    </row>
    <row r="750" spans="1:8" x14ac:dyDescent="0.3">
      <c r="A750" s="215">
        <v>45252</v>
      </c>
      <c r="B750" s="11" t="s">
        <v>4679</v>
      </c>
      <c r="C750" s="6" t="s">
        <v>26</v>
      </c>
      <c r="D750" t="s">
        <v>4708</v>
      </c>
      <c r="E750" t="s">
        <v>4269</v>
      </c>
      <c r="G750" s="217">
        <v>30000</v>
      </c>
      <c r="H750" s="218">
        <f t="shared" si="11"/>
        <v>3599090</v>
      </c>
    </row>
    <row r="751" spans="1:8" x14ac:dyDescent="0.3">
      <c r="A751" s="215">
        <v>45252</v>
      </c>
      <c r="B751" s="11" t="s">
        <v>4680</v>
      </c>
      <c r="C751" s="6" t="s">
        <v>3473</v>
      </c>
      <c r="D751" t="s">
        <v>4709</v>
      </c>
      <c r="E751" t="s">
        <v>4293</v>
      </c>
      <c r="G751" s="217">
        <v>40000</v>
      </c>
      <c r="H751" s="218">
        <f t="shared" si="11"/>
        <v>3559090</v>
      </c>
    </row>
    <row r="752" spans="1:8" x14ac:dyDescent="0.3">
      <c r="A752" s="215">
        <v>45253</v>
      </c>
      <c r="B752" s="11" t="s">
        <v>4681</v>
      </c>
      <c r="C752" s="6" t="s">
        <v>26</v>
      </c>
      <c r="D752" t="s">
        <v>4710</v>
      </c>
      <c r="E752" t="s">
        <v>4042</v>
      </c>
      <c r="G752" s="217">
        <v>208500</v>
      </c>
      <c r="H752" s="218">
        <f t="shared" si="11"/>
        <v>3350590</v>
      </c>
    </row>
    <row r="753" spans="1:8" x14ac:dyDescent="0.3">
      <c r="A753" s="215">
        <v>45254</v>
      </c>
      <c r="B753" s="11" t="s">
        <v>4682</v>
      </c>
      <c r="C753" s="6" t="s">
        <v>3473</v>
      </c>
      <c r="D753" t="s">
        <v>4738</v>
      </c>
      <c r="E753" t="s">
        <v>4269</v>
      </c>
      <c r="G753" s="217">
        <v>3680</v>
      </c>
      <c r="H753" s="218">
        <f t="shared" si="11"/>
        <v>3346910</v>
      </c>
    </row>
    <row r="754" spans="1:8" x14ac:dyDescent="0.3">
      <c r="A754" s="215">
        <v>45254</v>
      </c>
      <c r="B754" s="11" t="s">
        <v>4683</v>
      </c>
      <c r="C754" s="6" t="s">
        <v>3830</v>
      </c>
      <c r="D754" t="s">
        <v>4105</v>
      </c>
      <c r="E754" t="s">
        <v>4178</v>
      </c>
      <c r="G754" s="217">
        <v>25000</v>
      </c>
      <c r="H754" s="218">
        <f t="shared" si="11"/>
        <v>3321910</v>
      </c>
    </row>
    <row r="755" spans="1:8" x14ac:dyDescent="0.3">
      <c r="A755" s="215">
        <v>45257</v>
      </c>
      <c r="B755" s="11" t="s">
        <v>4684</v>
      </c>
      <c r="C755" s="6" t="s">
        <v>3473</v>
      </c>
      <c r="D755" t="s">
        <v>4739</v>
      </c>
      <c r="E755" t="s">
        <v>4042</v>
      </c>
      <c r="G755" s="217">
        <v>3600</v>
      </c>
      <c r="H755" s="218">
        <f t="shared" si="11"/>
        <v>3318310</v>
      </c>
    </row>
    <row r="756" spans="1:8" x14ac:dyDescent="0.3">
      <c r="A756" s="215">
        <v>45257</v>
      </c>
      <c r="B756" s="11" t="s">
        <v>4685</v>
      </c>
      <c r="C756" s="6" t="s">
        <v>3950</v>
      </c>
      <c r="D756" t="s">
        <v>4711</v>
      </c>
      <c r="E756" t="s">
        <v>4042</v>
      </c>
      <c r="G756" s="217">
        <v>20000</v>
      </c>
      <c r="H756" s="218">
        <f t="shared" si="11"/>
        <v>3298310</v>
      </c>
    </row>
    <row r="757" spans="1:8" x14ac:dyDescent="0.3">
      <c r="A757" s="215">
        <v>45257</v>
      </c>
      <c r="B757" s="11" t="s">
        <v>4686</v>
      </c>
      <c r="C757" s="6" t="s">
        <v>3473</v>
      </c>
      <c r="D757" t="s">
        <v>4710</v>
      </c>
      <c r="E757" t="s">
        <v>4042</v>
      </c>
      <c r="G757" s="217">
        <v>170150</v>
      </c>
      <c r="H757" s="218">
        <f t="shared" ref="H757:H820" si="12">H756-G757+F757</f>
        <v>3128160</v>
      </c>
    </row>
    <row r="758" spans="1:8" x14ac:dyDescent="0.3">
      <c r="A758" s="215">
        <v>45257</v>
      </c>
      <c r="B758" s="11" t="s">
        <v>4687</v>
      </c>
      <c r="C758" s="6" t="s">
        <v>1258</v>
      </c>
      <c r="D758" t="s">
        <v>4740</v>
      </c>
      <c r="E758" t="s">
        <v>4272</v>
      </c>
      <c r="G758" s="217">
        <v>10000</v>
      </c>
      <c r="H758" s="218">
        <f t="shared" si="12"/>
        <v>3118160</v>
      </c>
    </row>
    <row r="759" spans="1:8" x14ac:dyDescent="0.3">
      <c r="A759" s="215">
        <v>45258</v>
      </c>
      <c r="B759" s="11" t="s">
        <v>4688</v>
      </c>
      <c r="C759" s="6" t="s">
        <v>3400</v>
      </c>
      <c r="D759" t="s">
        <v>4712</v>
      </c>
      <c r="E759" t="s">
        <v>4042</v>
      </c>
      <c r="G759" s="217">
        <v>300000</v>
      </c>
      <c r="H759" s="218">
        <f t="shared" si="12"/>
        <v>2818160</v>
      </c>
    </row>
    <row r="760" spans="1:8" x14ac:dyDescent="0.3">
      <c r="A760" s="215">
        <v>45258</v>
      </c>
      <c r="B760" s="11" t="s">
        <v>4689</v>
      </c>
      <c r="C760" s="6" t="s">
        <v>3400</v>
      </c>
      <c r="D760" t="s">
        <v>4741</v>
      </c>
      <c r="E760" t="s">
        <v>4042</v>
      </c>
      <c r="G760" s="217">
        <v>50000</v>
      </c>
      <c r="H760" s="218">
        <f t="shared" si="12"/>
        <v>2768160</v>
      </c>
    </row>
    <row r="761" spans="1:8" x14ac:dyDescent="0.3">
      <c r="A761" s="215">
        <v>45258</v>
      </c>
      <c r="B761" s="11" t="s">
        <v>4692</v>
      </c>
      <c r="C761" s="6" t="s">
        <v>3400</v>
      </c>
      <c r="D761" t="s">
        <v>4742</v>
      </c>
      <c r="E761" t="s">
        <v>4042</v>
      </c>
      <c r="G761" s="217">
        <v>118000</v>
      </c>
      <c r="H761" s="218">
        <f t="shared" si="12"/>
        <v>2650160</v>
      </c>
    </row>
    <row r="762" spans="1:8" x14ac:dyDescent="0.3">
      <c r="A762" s="215">
        <v>45258</v>
      </c>
      <c r="B762" s="11" t="s">
        <v>4693</v>
      </c>
      <c r="C762" s="6" t="s">
        <v>3855</v>
      </c>
      <c r="D762" t="s">
        <v>4713</v>
      </c>
      <c r="E762" t="s">
        <v>4042</v>
      </c>
      <c r="G762" s="217">
        <v>50000</v>
      </c>
      <c r="H762" s="218">
        <f t="shared" si="12"/>
        <v>2600160</v>
      </c>
    </row>
    <row r="763" spans="1:8" x14ac:dyDescent="0.3">
      <c r="A763" s="215">
        <v>45259</v>
      </c>
      <c r="B763" s="11" t="s">
        <v>4694</v>
      </c>
      <c r="C763" s="6" t="s">
        <v>3950</v>
      </c>
      <c r="D763" t="s">
        <v>4714</v>
      </c>
      <c r="E763" t="s">
        <v>4042</v>
      </c>
      <c r="G763" s="217">
        <v>8000</v>
      </c>
      <c r="H763" s="218">
        <f t="shared" si="12"/>
        <v>2592160</v>
      </c>
    </row>
    <row r="764" spans="1:8" x14ac:dyDescent="0.3">
      <c r="A764" s="215">
        <v>45259</v>
      </c>
      <c r="B764" s="11" t="s">
        <v>4695</v>
      </c>
      <c r="C764" s="6" t="s">
        <v>402</v>
      </c>
      <c r="D764" t="s">
        <v>4715</v>
      </c>
      <c r="E764" t="s">
        <v>4163</v>
      </c>
      <c r="G764" s="217">
        <v>40000</v>
      </c>
      <c r="H764" s="218">
        <f t="shared" si="12"/>
        <v>2552160</v>
      </c>
    </row>
    <row r="765" spans="1:8" x14ac:dyDescent="0.3">
      <c r="A765" s="215">
        <v>45259</v>
      </c>
      <c r="B765" s="11" t="s">
        <v>4696</v>
      </c>
      <c r="C765" s="6" t="s">
        <v>4568</v>
      </c>
      <c r="D765" t="s">
        <v>4706</v>
      </c>
      <c r="E765" t="s">
        <v>4042</v>
      </c>
      <c r="G765" s="217">
        <v>299200</v>
      </c>
      <c r="H765" s="218">
        <f t="shared" si="12"/>
        <v>2252960</v>
      </c>
    </row>
    <row r="766" spans="1:8" x14ac:dyDescent="0.3">
      <c r="A766" s="215">
        <v>45260</v>
      </c>
      <c r="B766" s="11" t="s">
        <v>4697</v>
      </c>
      <c r="C766" s="6" t="s">
        <v>1378</v>
      </c>
      <c r="D766" t="s">
        <v>4716</v>
      </c>
      <c r="E766" t="s">
        <v>4269</v>
      </c>
      <c r="G766" s="217">
        <v>65340</v>
      </c>
      <c r="H766" s="218">
        <f t="shared" si="12"/>
        <v>2187620</v>
      </c>
    </row>
    <row r="767" spans="1:8" x14ac:dyDescent="0.3">
      <c r="A767" s="215">
        <v>45260</v>
      </c>
      <c r="B767" s="11" t="s">
        <v>4698</v>
      </c>
      <c r="C767" s="6" t="s">
        <v>1427</v>
      </c>
      <c r="D767" t="s">
        <v>4743</v>
      </c>
      <c r="E767" t="s">
        <v>4042</v>
      </c>
      <c r="G767" s="217">
        <v>40000</v>
      </c>
      <c r="H767" s="218">
        <f t="shared" si="12"/>
        <v>2147620</v>
      </c>
    </row>
    <row r="768" spans="1:8" x14ac:dyDescent="0.3">
      <c r="A768" s="215">
        <v>45261</v>
      </c>
      <c r="B768" s="11" t="s">
        <v>4699</v>
      </c>
      <c r="C768" s="6" t="s">
        <v>3473</v>
      </c>
      <c r="D768" t="s">
        <v>4745</v>
      </c>
      <c r="E768" t="s">
        <v>3992</v>
      </c>
      <c r="G768" s="217">
        <v>561500</v>
      </c>
      <c r="H768" s="218">
        <f t="shared" si="12"/>
        <v>1586120</v>
      </c>
    </row>
    <row r="769" spans="1:8" x14ac:dyDescent="0.3">
      <c r="A769" s="215">
        <v>45261</v>
      </c>
      <c r="B769" s="11" t="s">
        <v>4700</v>
      </c>
      <c r="C769" s="6" t="s">
        <v>1258</v>
      </c>
      <c r="D769" t="s">
        <v>4746</v>
      </c>
      <c r="G769" s="217">
        <v>400000</v>
      </c>
      <c r="H769" s="218">
        <f t="shared" si="12"/>
        <v>1186120</v>
      </c>
    </row>
    <row r="770" spans="1:8" x14ac:dyDescent="0.3">
      <c r="A770" s="215">
        <v>45261</v>
      </c>
      <c r="B770" s="11" t="s">
        <v>4701</v>
      </c>
      <c r="C770" s="6" t="s">
        <v>4747</v>
      </c>
      <c r="D770" t="s">
        <v>4748</v>
      </c>
      <c r="E770" t="s">
        <v>4269</v>
      </c>
      <c r="G770" s="217">
        <v>180000</v>
      </c>
      <c r="H770" s="218">
        <f t="shared" si="12"/>
        <v>1006120</v>
      </c>
    </row>
    <row r="771" spans="1:8" x14ac:dyDescent="0.3">
      <c r="A771" s="215">
        <v>45261</v>
      </c>
      <c r="B771" s="11" t="s">
        <v>4702</v>
      </c>
      <c r="C771" s="6" t="s">
        <v>4391</v>
      </c>
      <c r="D771" t="s">
        <v>4842</v>
      </c>
      <c r="E771" t="s">
        <v>4393</v>
      </c>
      <c r="G771" s="217">
        <v>360000</v>
      </c>
      <c r="H771" s="218">
        <f t="shared" si="12"/>
        <v>646120</v>
      </c>
    </row>
    <row r="772" spans="1:8" x14ac:dyDescent="0.3">
      <c r="A772" s="215">
        <v>45261</v>
      </c>
      <c r="B772" s="11" t="s">
        <v>4703</v>
      </c>
      <c r="C772" s="6" t="s">
        <v>3473</v>
      </c>
      <c r="D772" t="s">
        <v>4749</v>
      </c>
      <c r="E772" t="s">
        <v>4178</v>
      </c>
      <c r="G772" s="217">
        <v>588000</v>
      </c>
      <c r="H772" s="218">
        <f t="shared" si="12"/>
        <v>58120</v>
      </c>
    </row>
    <row r="773" spans="1:8" x14ac:dyDescent="0.3">
      <c r="A773" s="215">
        <v>45261</v>
      </c>
      <c r="B773" s="11"/>
      <c r="C773" s="6" t="s">
        <v>26</v>
      </c>
      <c r="D773" t="s">
        <v>4750</v>
      </c>
      <c r="F773" s="217">
        <v>3500000</v>
      </c>
      <c r="G773" s="217"/>
      <c r="H773" s="218">
        <f t="shared" si="12"/>
        <v>3558120</v>
      </c>
    </row>
    <row r="774" spans="1:8" x14ac:dyDescent="0.3">
      <c r="A774" s="215">
        <v>45261</v>
      </c>
      <c r="B774" s="11" t="s">
        <v>4718</v>
      </c>
      <c r="C774" s="6" t="s">
        <v>3830</v>
      </c>
      <c r="D774" t="s">
        <v>4650</v>
      </c>
      <c r="E774" t="s">
        <v>4178</v>
      </c>
      <c r="G774" s="217">
        <v>46600</v>
      </c>
      <c r="H774" s="218">
        <f t="shared" si="12"/>
        <v>3511520</v>
      </c>
    </row>
    <row r="775" spans="1:8" x14ac:dyDescent="0.3">
      <c r="A775" s="215">
        <v>45261</v>
      </c>
      <c r="B775" s="11" t="s">
        <v>4719</v>
      </c>
      <c r="C775" s="6" t="s">
        <v>3473</v>
      </c>
      <c r="D775" t="s">
        <v>4518</v>
      </c>
      <c r="E775" t="s">
        <v>4272</v>
      </c>
      <c r="G775" s="217">
        <v>5000</v>
      </c>
      <c r="H775" s="218">
        <f t="shared" si="12"/>
        <v>3506520</v>
      </c>
    </row>
    <row r="776" spans="1:8" x14ac:dyDescent="0.3">
      <c r="A776" s="215">
        <v>45261</v>
      </c>
      <c r="B776" s="11" t="s">
        <v>4720</v>
      </c>
      <c r="C776" s="6" t="s">
        <v>26</v>
      </c>
      <c r="D776" t="s">
        <v>4843</v>
      </c>
      <c r="E776" t="s">
        <v>4269</v>
      </c>
      <c r="G776" s="217">
        <v>600</v>
      </c>
      <c r="H776" s="218">
        <f t="shared" si="12"/>
        <v>3505920</v>
      </c>
    </row>
    <row r="777" spans="1:8" x14ac:dyDescent="0.3">
      <c r="A777" s="215">
        <v>45262</v>
      </c>
      <c r="B777" s="11" t="s">
        <v>4721</v>
      </c>
      <c r="C777" s="6" t="s">
        <v>4747</v>
      </c>
      <c r="D777" t="s">
        <v>4751</v>
      </c>
      <c r="E777" t="s">
        <v>4269</v>
      </c>
      <c r="G777" s="217">
        <v>4000</v>
      </c>
      <c r="H777" s="218">
        <f t="shared" si="12"/>
        <v>3501920</v>
      </c>
    </row>
    <row r="778" spans="1:8" x14ac:dyDescent="0.3">
      <c r="A778" s="215">
        <v>45264</v>
      </c>
      <c r="B778" s="11" t="s">
        <v>4722</v>
      </c>
      <c r="C778" s="6" t="s">
        <v>3855</v>
      </c>
      <c r="D778" t="s">
        <v>3980</v>
      </c>
      <c r="E778" t="s">
        <v>3981</v>
      </c>
      <c r="G778" s="217">
        <v>50000</v>
      </c>
      <c r="H778" s="218">
        <f t="shared" si="12"/>
        <v>3451920</v>
      </c>
    </row>
    <row r="779" spans="1:8" x14ac:dyDescent="0.3">
      <c r="A779" s="215">
        <v>45264</v>
      </c>
      <c r="B779" s="11" t="s">
        <v>4723</v>
      </c>
      <c r="C779" s="6" t="s">
        <v>1258</v>
      </c>
      <c r="D779" t="s">
        <v>4752</v>
      </c>
      <c r="E779" t="s">
        <v>4272</v>
      </c>
      <c r="G779" s="217">
        <v>8000</v>
      </c>
      <c r="H779" s="218">
        <f t="shared" si="12"/>
        <v>3443920</v>
      </c>
    </row>
    <row r="780" spans="1:8" x14ac:dyDescent="0.3">
      <c r="A780" s="215">
        <v>45265</v>
      </c>
      <c r="B780" s="11" t="s">
        <v>4724</v>
      </c>
      <c r="C780" s="6" t="s">
        <v>4753</v>
      </c>
      <c r="D780" t="s">
        <v>4754</v>
      </c>
      <c r="E780" t="s">
        <v>3987</v>
      </c>
      <c r="G780" s="217">
        <v>100000</v>
      </c>
      <c r="H780" s="218">
        <f t="shared" si="12"/>
        <v>3343920</v>
      </c>
    </row>
    <row r="781" spans="1:8" x14ac:dyDescent="0.3">
      <c r="A781" s="215">
        <v>45265</v>
      </c>
      <c r="B781" s="11" t="s">
        <v>4725</v>
      </c>
      <c r="C781" s="6" t="s">
        <v>3473</v>
      </c>
      <c r="D781" t="s">
        <v>4755</v>
      </c>
      <c r="E781" t="s">
        <v>4293</v>
      </c>
      <c r="G781" s="217">
        <v>120000</v>
      </c>
      <c r="H781" s="218">
        <f t="shared" si="12"/>
        <v>3223920</v>
      </c>
    </row>
    <row r="782" spans="1:8" x14ac:dyDescent="0.3">
      <c r="A782" s="215">
        <v>45265</v>
      </c>
      <c r="B782" s="11" t="s">
        <v>4726</v>
      </c>
      <c r="C782" s="6" t="s">
        <v>26</v>
      </c>
      <c r="D782" t="s">
        <v>4767</v>
      </c>
      <c r="E782" t="s">
        <v>4272</v>
      </c>
      <c r="G782" s="217">
        <v>24000</v>
      </c>
      <c r="H782" s="218">
        <f t="shared" si="12"/>
        <v>3199920</v>
      </c>
    </row>
    <row r="783" spans="1:8" x14ac:dyDescent="0.3">
      <c r="A783" s="215">
        <v>45266</v>
      </c>
      <c r="B783" s="11" t="s">
        <v>4727</v>
      </c>
      <c r="C783" s="6" t="s">
        <v>3855</v>
      </c>
      <c r="D783" t="s">
        <v>4768</v>
      </c>
      <c r="E783" t="s">
        <v>3989</v>
      </c>
      <c r="G783" s="217">
        <v>40000</v>
      </c>
      <c r="H783" s="218">
        <f t="shared" si="12"/>
        <v>3159920</v>
      </c>
    </row>
    <row r="784" spans="1:8" x14ac:dyDescent="0.3">
      <c r="A784" s="215">
        <v>45266</v>
      </c>
      <c r="B784" s="11" t="s">
        <v>4728</v>
      </c>
      <c r="C784" s="6" t="s">
        <v>386</v>
      </c>
      <c r="D784" t="s">
        <v>4769</v>
      </c>
      <c r="E784" t="s">
        <v>4269</v>
      </c>
      <c r="G784" s="217">
        <v>23000</v>
      </c>
      <c r="H784" s="218">
        <f t="shared" si="12"/>
        <v>3136920</v>
      </c>
    </row>
    <row r="785" spans="1:8" x14ac:dyDescent="0.3">
      <c r="A785" s="215">
        <v>45266</v>
      </c>
      <c r="B785" s="11" t="s">
        <v>4729</v>
      </c>
      <c r="C785" s="6" t="s">
        <v>3855</v>
      </c>
      <c r="D785" t="s">
        <v>4770</v>
      </c>
      <c r="E785" t="s">
        <v>4178</v>
      </c>
      <c r="G785" s="217">
        <v>20000</v>
      </c>
      <c r="H785" s="218">
        <f t="shared" si="12"/>
        <v>3116920</v>
      </c>
    </row>
    <row r="786" spans="1:8" x14ac:dyDescent="0.3">
      <c r="A786" s="215">
        <v>45267</v>
      </c>
      <c r="B786" s="11" t="s">
        <v>4730</v>
      </c>
      <c r="C786" s="6" t="s">
        <v>26</v>
      </c>
      <c r="D786" t="s">
        <v>4771</v>
      </c>
      <c r="E786" t="s">
        <v>4272</v>
      </c>
      <c r="G786" s="217">
        <v>68320</v>
      </c>
      <c r="H786" s="218">
        <f t="shared" si="12"/>
        <v>3048600</v>
      </c>
    </row>
    <row r="787" spans="1:8" x14ac:dyDescent="0.3">
      <c r="A787" s="215">
        <v>45267</v>
      </c>
      <c r="B787" s="11" t="s">
        <v>4731</v>
      </c>
      <c r="C787" s="6" t="s">
        <v>3473</v>
      </c>
      <c r="D787" t="s">
        <v>4382</v>
      </c>
      <c r="E787" t="s">
        <v>4042</v>
      </c>
      <c r="G787" s="217">
        <v>80600</v>
      </c>
      <c r="H787" s="218">
        <f t="shared" si="12"/>
        <v>2968000</v>
      </c>
    </row>
    <row r="788" spans="1:8" x14ac:dyDescent="0.3">
      <c r="A788" s="215">
        <v>45267</v>
      </c>
      <c r="B788" s="11" t="s">
        <v>4732</v>
      </c>
      <c r="C788" s="6" t="s">
        <v>3830</v>
      </c>
      <c r="D788" t="s">
        <v>4592</v>
      </c>
      <c r="E788" t="s">
        <v>4178</v>
      </c>
      <c r="G788" s="217">
        <v>46600</v>
      </c>
      <c r="H788" s="218">
        <f t="shared" si="12"/>
        <v>2921400</v>
      </c>
    </row>
    <row r="789" spans="1:8" x14ac:dyDescent="0.3">
      <c r="A789" s="215">
        <v>45268</v>
      </c>
      <c r="B789" s="11" t="s">
        <v>4756</v>
      </c>
      <c r="C789" s="6" t="s">
        <v>3400</v>
      </c>
      <c r="D789" t="s">
        <v>4772</v>
      </c>
      <c r="E789" t="s">
        <v>4162</v>
      </c>
      <c r="G789" s="217">
        <v>40000</v>
      </c>
      <c r="H789" s="218">
        <f t="shared" si="12"/>
        <v>2881400</v>
      </c>
    </row>
    <row r="790" spans="1:8" x14ac:dyDescent="0.3">
      <c r="A790" s="215">
        <v>45268</v>
      </c>
      <c r="B790" s="11" t="s">
        <v>4757</v>
      </c>
      <c r="C790" s="6" t="s">
        <v>3855</v>
      </c>
      <c r="D790" t="s">
        <v>4773</v>
      </c>
      <c r="E790" t="s">
        <v>4042</v>
      </c>
      <c r="G790" s="217">
        <v>20000</v>
      </c>
      <c r="H790" s="218">
        <f t="shared" si="12"/>
        <v>2861400</v>
      </c>
    </row>
    <row r="791" spans="1:8" x14ac:dyDescent="0.3">
      <c r="A791" s="215">
        <v>45268</v>
      </c>
      <c r="B791" s="11" t="s">
        <v>4758</v>
      </c>
      <c r="C791" s="6" t="s">
        <v>386</v>
      </c>
      <c r="D791" t="s">
        <v>4799</v>
      </c>
      <c r="E791" t="s">
        <v>4018</v>
      </c>
      <c r="G791" s="217">
        <v>3000</v>
      </c>
      <c r="H791" s="218">
        <f t="shared" si="12"/>
        <v>2858400</v>
      </c>
    </row>
    <row r="792" spans="1:8" x14ac:dyDescent="0.3">
      <c r="A792" s="215">
        <v>45271</v>
      </c>
      <c r="B792" s="11" t="s">
        <v>4759</v>
      </c>
      <c r="C792" s="6" t="s">
        <v>3473</v>
      </c>
      <c r="D792" t="s">
        <v>4800</v>
      </c>
      <c r="E792" t="s">
        <v>918</v>
      </c>
      <c r="G792" s="217">
        <v>7800</v>
      </c>
      <c r="H792" s="218">
        <f t="shared" si="12"/>
        <v>2850600</v>
      </c>
    </row>
    <row r="793" spans="1:8" x14ac:dyDescent="0.3">
      <c r="A793" s="215">
        <v>45271</v>
      </c>
      <c r="B793" s="11" t="s">
        <v>4760</v>
      </c>
      <c r="C793" s="6" t="s">
        <v>402</v>
      </c>
      <c r="D793" t="s">
        <v>4801</v>
      </c>
      <c r="E793" t="s">
        <v>4152</v>
      </c>
      <c r="G793" s="217">
        <v>10000</v>
      </c>
      <c r="H793" s="218">
        <f t="shared" si="12"/>
        <v>2840600</v>
      </c>
    </row>
    <row r="794" spans="1:8" x14ac:dyDescent="0.3">
      <c r="A794" s="215">
        <v>45271</v>
      </c>
      <c r="B794" s="11" t="s">
        <v>4761</v>
      </c>
      <c r="C794" s="6" t="s">
        <v>3855</v>
      </c>
      <c r="D794" t="s">
        <v>4802</v>
      </c>
      <c r="E794" t="s">
        <v>4007</v>
      </c>
      <c r="G794" s="217">
        <v>150000</v>
      </c>
      <c r="H794" s="218">
        <f t="shared" si="12"/>
        <v>2690600</v>
      </c>
    </row>
    <row r="795" spans="1:8" x14ac:dyDescent="0.3">
      <c r="A795" s="215">
        <v>45271</v>
      </c>
      <c r="B795" s="11" t="s">
        <v>4762</v>
      </c>
      <c r="C795" s="6" t="s">
        <v>3473</v>
      </c>
      <c r="D795" t="s">
        <v>4803</v>
      </c>
      <c r="E795" t="s">
        <v>4178</v>
      </c>
      <c r="G795" s="217">
        <v>8000</v>
      </c>
      <c r="H795" s="218">
        <f t="shared" si="12"/>
        <v>2682600</v>
      </c>
    </row>
    <row r="796" spans="1:8" x14ac:dyDescent="0.3">
      <c r="A796" s="215">
        <v>45272</v>
      </c>
      <c r="B796" s="11" t="s">
        <v>4763</v>
      </c>
      <c r="C796" s="6" t="s">
        <v>1378</v>
      </c>
      <c r="D796" t="s">
        <v>4804</v>
      </c>
      <c r="E796" t="s">
        <v>4269</v>
      </c>
      <c r="G796" s="217">
        <v>950</v>
      </c>
      <c r="H796" s="218">
        <f t="shared" si="12"/>
        <v>2681650</v>
      </c>
    </row>
    <row r="797" spans="1:8" x14ac:dyDescent="0.3">
      <c r="A797" s="215">
        <v>45272</v>
      </c>
      <c r="B797" s="11" t="s">
        <v>4764</v>
      </c>
      <c r="C797" s="6" t="s">
        <v>4568</v>
      </c>
      <c r="D797" t="s">
        <v>4569</v>
      </c>
      <c r="E797" t="s">
        <v>4042</v>
      </c>
      <c r="G797" s="217">
        <v>543400</v>
      </c>
      <c r="H797" s="218">
        <f t="shared" si="12"/>
        <v>2138250</v>
      </c>
    </row>
    <row r="798" spans="1:8" x14ac:dyDescent="0.3">
      <c r="A798" s="215">
        <v>45272</v>
      </c>
      <c r="B798" s="11" t="s">
        <v>4765</v>
      </c>
      <c r="C798" s="6" t="s">
        <v>4391</v>
      </c>
      <c r="D798" t="s">
        <v>4805</v>
      </c>
      <c r="E798" t="s">
        <v>4042</v>
      </c>
      <c r="G798" s="217">
        <v>8000</v>
      </c>
      <c r="H798" s="218">
        <f t="shared" si="12"/>
        <v>2130250</v>
      </c>
    </row>
    <row r="799" spans="1:8" x14ac:dyDescent="0.3">
      <c r="A799" s="215">
        <v>45272</v>
      </c>
      <c r="B799" s="11" t="s">
        <v>4766</v>
      </c>
      <c r="C799" s="6" t="s">
        <v>3855</v>
      </c>
      <c r="D799" t="s">
        <v>4806</v>
      </c>
      <c r="E799" t="s">
        <v>4272</v>
      </c>
      <c r="G799" s="217">
        <v>147500</v>
      </c>
      <c r="H799" s="218">
        <f t="shared" si="12"/>
        <v>1982750</v>
      </c>
    </row>
    <row r="800" spans="1:8" x14ac:dyDescent="0.3">
      <c r="A800" s="215">
        <v>45272</v>
      </c>
      <c r="B800" s="11" t="s">
        <v>4774</v>
      </c>
      <c r="C800" s="6" t="s">
        <v>3950</v>
      </c>
      <c r="D800" t="s">
        <v>4807</v>
      </c>
      <c r="E800" t="s">
        <v>4042</v>
      </c>
      <c r="G800" s="217">
        <v>5000</v>
      </c>
      <c r="H800" s="218">
        <f t="shared" si="12"/>
        <v>1977750</v>
      </c>
    </row>
    <row r="801" spans="1:8" x14ac:dyDescent="0.3">
      <c r="A801" s="215">
        <v>45273</v>
      </c>
      <c r="B801" s="11" t="s">
        <v>4775</v>
      </c>
      <c r="C801" s="6" t="s">
        <v>4595</v>
      </c>
      <c r="D801" t="s">
        <v>4808</v>
      </c>
      <c r="E801" t="s">
        <v>4269</v>
      </c>
      <c r="G801" s="217">
        <v>15840</v>
      </c>
      <c r="H801" s="218">
        <f t="shared" si="12"/>
        <v>1961910</v>
      </c>
    </row>
    <row r="802" spans="1:8" x14ac:dyDescent="0.3">
      <c r="A802" s="215">
        <v>45273</v>
      </c>
      <c r="B802" s="11" t="s">
        <v>4776</v>
      </c>
      <c r="C802" s="6" t="s">
        <v>3830</v>
      </c>
      <c r="D802" t="s">
        <v>4105</v>
      </c>
      <c r="E802" t="s">
        <v>4178</v>
      </c>
      <c r="G802" s="217">
        <v>36800</v>
      </c>
      <c r="H802" s="218">
        <f t="shared" si="12"/>
        <v>1925110</v>
      </c>
    </row>
    <row r="803" spans="1:8" x14ac:dyDescent="0.3">
      <c r="A803" s="215">
        <v>45274</v>
      </c>
      <c r="B803" s="11" t="s">
        <v>4777</v>
      </c>
      <c r="C803" s="6" t="s">
        <v>26</v>
      </c>
      <c r="D803" t="s">
        <v>4809</v>
      </c>
      <c r="E803" t="s">
        <v>4042</v>
      </c>
      <c r="G803" s="217">
        <v>6500</v>
      </c>
      <c r="H803" s="218">
        <f t="shared" si="12"/>
        <v>1918610</v>
      </c>
    </row>
    <row r="804" spans="1:8" x14ac:dyDescent="0.3">
      <c r="A804" s="215">
        <v>45274</v>
      </c>
      <c r="B804" s="11" t="s">
        <v>4778</v>
      </c>
      <c r="C804" s="6" t="s">
        <v>26</v>
      </c>
      <c r="D804" t="s">
        <v>4810</v>
      </c>
      <c r="E804" t="s">
        <v>4042</v>
      </c>
      <c r="G804" s="217">
        <v>30000</v>
      </c>
      <c r="H804" s="218">
        <f t="shared" si="12"/>
        <v>1888610</v>
      </c>
    </row>
    <row r="805" spans="1:8" x14ac:dyDescent="0.3">
      <c r="A805" s="215">
        <v>45275</v>
      </c>
      <c r="B805" s="11" t="s">
        <v>4779</v>
      </c>
      <c r="C805" s="6" t="s">
        <v>386</v>
      </c>
      <c r="D805" t="s">
        <v>4799</v>
      </c>
      <c r="E805" t="s">
        <v>4018</v>
      </c>
      <c r="G805" s="217">
        <v>3000</v>
      </c>
      <c r="H805" s="218">
        <f t="shared" si="12"/>
        <v>1885610</v>
      </c>
    </row>
    <row r="806" spans="1:8" x14ac:dyDescent="0.3">
      <c r="A806" s="215">
        <v>45275</v>
      </c>
      <c r="B806" s="11" t="s">
        <v>4780</v>
      </c>
      <c r="C806" s="6" t="s">
        <v>3855</v>
      </c>
      <c r="D806" t="s">
        <v>4811</v>
      </c>
      <c r="E806" t="s">
        <v>918</v>
      </c>
      <c r="G806" s="217">
        <v>15160</v>
      </c>
      <c r="H806" s="218">
        <f t="shared" si="12"/>
        <v>1870450</v>
      </c>
    </row>
    <row r="807" spans="1:8" x14ac:dyDescent="0.3">
      <c r="A807" s="215">
        <v>45279</v>
      </c>
      <c r="B807" s="11" t="s">
        <v>4781</v>
      </c>
      <c r="C807" s="6" t="s">
        <v>3855</v>
      </c>
      <c r="D807" t="s">
        <v>3980</v>
      </c>
      <c r="E807" t="s">
        <v>3981</v>
      </c>
      <c r="G807" s="217">
        <v>50000</v>
      </c>
      <c r="H807" s="218">
        <f t="shared" si="12"/>
        <v>1820450</v>
      </c>
    </row>
    <row r="808" spans="1:8" x14ac:dyDescent="0.3">
      <c r="A808" s="215">
        <v>45279</v>
      </c>
      <c r="B808" s="11" t="s">
        <v>4782</v>
      </c>
      <c r="C808" s="6" t="s">
        <v>3855</v>
      </c>
      <c r="D808" t="s">
        <v>4812</v>
      </c>
      <c r="E808" t="s">
        <v>4272</v>
      </c>
      <c r="G808" s="217">
        <v>90000</v>
      </c>
      <c r="H808" s="218">
        <f t="shared" si="12"/>
        <v>1730450</v>
      </c>
    </row>
    <row r="809" spans="1:8" x14ac:dyDescent="0.3">
      <c r="A809" s="215">
        <v>45279</v>
      </c>
      <c r="B809" s="11" t="s">
        <v>4783</v>
      </c>
      <c r="C809" s="6" t="s">
        <v>4813</v>
      </c>
      <c r="D809" t="s">
        <v>4814</v>
      </c>
      <c r="E809" t="s">
        <v>4269</v>
      </c>
      <c r="G809" s="217">
        <v>45000</v>
      </c>
      <c r="H809" s="218">
        <f t="shared" si="12"/>
        <v>1685450</v>
      </c>
    </row>
    <row r="810" spans="1:8" x14ac:dyDescent="0.3">
      <c r="A810" s="215">
        <v>45280</v>
      </c>
      <c r="B810" s="11" t="s">
        <v>4784</v>
      </c>
      <c r="C810" s="6" t="s">
        <v>3830</v>
      </c>
      <c r="D810" t="s">
        <v>4815</v>
      </c>
      <c r="E810" t="s">
        <v>4178</v>
      </c>
      <c r="G810" s="217">
        <v>30500</v>
      </c>
      <c r="H810" s="218">
        <f t="shared" si="12"/>
        <v>1654950</v>
      </c>
    </row>
    <row r="811" spans="1:8" x14ac:dyDescent="0.3">
      <c r="A811" s="215">
        <v>45280</v>
      </c>
      <c r="B811" s="11" t="s">
        <v>4785</v>
      </c>
      <c r="C811" s="6" t="s">
        <v>4391</v>
      </c>
      <c r="D811" t="s">
        <v>4816</v>
      </c>
      <c r="E811" t="s">
        <v>4042</v>
      </c>
      <c r="G811" s="217">
        <v>20000</v>
      </c>
      <c r="H811" s="218">
        <f t="shared" si="12"/>
        <v>1634950</v>
      </c>
    </row>
    <row r="812" spans="1:8" x14ac:dyDescent="0.3">
      <c r="A812" s="215">
        <v>45280</v>
      </c>
      <c r="B812" s="11" t="s">
        <v>4786</v>
      </c>
      <c r="C812" s="6" t="s">
        <v>4568</v>
      </c>
      <c r="D812" t="s">
        <v>4569</v>
      </c>
      <c r="E812" t="s">
        <v>4042</v>
      </c>
      <c r="G812" s="217">
        <v>168000</v>
      </c>
      <c r="H812" s="218">
        <f t="shared" si="12"/>
        <v>1466950</v>
      </c>
    </row>
    <row r="813" spans="1:8" x14ac:dyDescent="0.3">
      <c r="A813" s="215">
        <v>45281</v>
      </c>
      <c r="B813" s="11" t="s">
        <v>4787</v>
      </c>
      <c r="C813" s="6" t="s">
        <v>386</v>
      </c>
      <c r="D813" t="s">
        <v>4817</v>
      </c>
      <c r="E813" t="s">
        <v>4178</v>
      </c>
      <c r="G813" s="217">
        <v>20000</v>
      </c>
      <c r="H813" s="218">
        <f t="shared" si="12"/>
        <v>1446950</v>
      </c>
    </row>
    <row r="814" spans="1:8" x14ac:dyDescent="0.3">
      <c r="A814" s="215">
        <v>45282</v>
      </c>
      <c r="B814" s="11" t="s">
        <v>4788</v>
      </c>
      <c r="C814" s="6" t="s">
        <v>3855</v>
      </c>
      <c r="D814" t="s">
        <v>4818</v>
      </c>
      <c r="E814" t="s">
        <v>4007</v>
      </c>
      <c r="G814" s="217">
        <v>4000</v>
      </c>
      <c r="H814" s="218">
        <f t="shared" si="12"/>
        <v>1442950</v>
      </c>
    </row>
    <row r="815" spans="1:8" x14ac:dyDescent="0.3">
      <c r="A815" s="215">
        <v>45282</v>
      </c>
      <c r="B815" s="11" t="s">
        <v>4789</v>
      </c>
      <c r="C815" s="6" t="s">
        <v>3855</v>
      </c>
      <c r="D815" t="s">
        <v>4819</v>
      </c>
      <c r="E815" t="s">
        <v>4007</v>
      </c>
      <c r="G815" s="217">
        <v>151000</v>
      </c>
      <c r="H815" s="218">
        <f t="shared" si="12"/>
        <v>1291950</v>
      </c>
    </row>
    <row r="816" spans="1:8" x14ac:dyDescent="0.3">
      <c r="A816" s="215">
        <v>45282</v>
      </c>
      <c r="B816" s="11" t="s">
        <v>4790</v>
      </c>
      <c r="C816" s="6" t="s">
        <v>386</v>
      </c>
      <c r="D816" t="s">
        <v>4820</v>
      </c>
      <c r="E816" t="s">
        <v>4272</v>
      </c>
      <c r="G816" s="217">
        <v>2000</v>
      </c>
      <c r="H816" s="218">
        <f t="shared" si="12"/>
        <v>1289950</v>
      </c>
    </row>
    <row r="817" spans="1:8" x14ac:dyDescent="0.3">
      <c r="A817" s="215">
        <v>45282</v>
      </c>
      <c r="B817" s="11" t="s">
        <v>4791</v>
      </c>
      <c r="C817" s="6" t="s">
        <v>3950</v>
      </c>
      <c r="D817" t="s">
        <v>4821</v>
      </c>
      <c r="E817" t="s">
        <v>4042</v>
      </c>
      <c r="G817" s="217">
        <v>3000</v>
      </c>
      <c r="H817" s="218">
        <f t="shared" si="12"/>
        <v>1286950</v>
      </c>
    </row>
    <row r="818" spans="1:8" x14ac:dyDescent="0.3">
      <c r="A818" s="215">
        <v>45283</v>
      </c>
      <c r="B818" s="11" t="s">
        <v>4792</v>
      </c>
      <c r="C818" s="6" t="s">
        <v>3855</v>
      </c>
      <c r="D818" t="s">
        <v>4831</v>
      </c>
      <c r="E818" t="s">
        <v>4081</v>
      </c>
      <c r="G818" s="217">
        <v>150000</v>
      </c>
      <c r="H818" s="218">
        <f t="shared" si="12"/>
        <v>1136950</v>
      </c>
    </row>
    <row r="819" spans="1:8" x14ac:dyDescent="0.3">
      <c r="A819" s="215">
        <v>45283</v>
      </c>
      <c r="B819" s="11" t="s">
        <v>4793</v>
      </c>
      <c r="C819" s="6" t="s">
        <v>3855</v>
      </c>
      <c r="D819" t="s">
        <v>4832</v>
      </c>
      <c r="E819" t="s">
        <v>4081</v>
      </c>
      <c r="G819" s="217">
        <v>50000</v>
      </c>
      <c r="H819" s="218">
        <f t="shared" si="12"/>
        <v>1086950</v>
      </c>
    </row>
    <row r="820" spans="1:8" x14ac:dyDescent="0.3">
      <c r="A820" s="215">
        <v>45283</v>
      </c>
      <c r="B820" s="11" t="s">
        <v>4794</v>
      </c>
      <c r="C820" s="6" t="s">
        <v>3855</v>
      </c>
      <c r="D820" t="s">
        <v>4833</v>
      </c>
      <c r="E820" t="s">
        <v>4081</v>
      </c>
      <c r="G820" s="217">
        <v>47550</v>
      </c>
      <c r="H820" s="218">
        <f t="shared" si="12"/>
        <v>1039400</v>
      </c>
    </row>
    <row r="821" spans="1:8" x14ac:dyDescent="0.3">
      <c r="B821" s="11" t="s">
        <v>4795</v>
      </c>
      <c r="H821" s="218">
        <f t="shared" ref="H821:H842" si="13">H820-G821+F821</f>
        <v>1039400</v>
      </c>
    </row>
    <row r="822" spans="1:8" x14ac:dyDescent="0.3">
      <c r="B822" s="11" t="s">
        <v>4796</v>
      </c>
      <c r="H822" s="218">
        <f t="shared" si="13"/>
        <v>1039400</v>
      </c>
    </row>
    <row r="823" spans="1:8" x14ac:dyDescent="0.3">
      <c r="B823" s="11" t="s">
        <v>4797</v>
      </c>
      <c r="H823" s="218">
        <f t="shared" si="13"/>
        <v>1039400</v>
      </c>
    </row>
    <row r="824" spans="1:8" x14ac:dyDescent="0.3">
      <c r="B824" s="11" t="s">
        <v>4798</v>
      </c>
      <c r="H824" s="218">
        <f t="shared" si="13"/>
        <v>1039400</v>
      </c>
    </row>
    <row r="825" spans="1:8" x14ac:dyDescent="0.3">
      <c r="B825" s="11" t="s">
        <v>4822</v>
      </c>
      <c r="H825" s="218">
        <f t="shared" si="13"/>
        <v>1039400</v>
      </c>
    </row>
    <row r="826" spans="1:8" x14ac:dyDescent="0.3">
      <c r="B826" s="11" t="s">
        <v>4823</v>
      </c>
      <c r="H826" s="218">
        <f t="shared" si="13"/>
        <v>1039400</v>
      </c>
    </row>
    <row r="827" spans="1:8" x14ac:dyDescent="0.3">
      <c r="B827" s="11" t="s">
        <v>4824</v>
      </c>
      <c r="H827" s="218">
        <f t="shared" si="13"/>
        <v>1039400</v>
      </c>
    </row>
    <row r="828" spans="1:8" x14ac:dyDescent="0.3">
      <c r="B828" s="11" t="s">
        <v>4825</v>
      </c>
      <c r="H828" s="218">
        <f t="shared" si="13"/>
        <v>1039400</v>
      </c>
    </row>
    <row r="829" spans="1:8" x14ac:dyDescent="0.3">
      <c r="B829" s="11" t="s">
        <v>4826</v>
      </c>
      <c r="H829" s="218">
        <f t="shared" si="13"/>
        <v>1039400</v>
      </c>
    </row>
    <row r="830" spans="1:8" x14ac:dyDescent="0.3">
      <c r="B830" s="11" t="s">
        <v>4827</v>
      </c>
      <c r="H830" s="218">
        <f t="shared" si="13"/>
        <v>1039400</v>
      </c>
    </row>
    <row r="831" spans="1:8" x14ac:dyDescent="0.3">
      <c r="B831" s="11" t="s">
        <v>4828</v>
      </c>
      <c r="H831" s="218">
        <f t="shared" si="13"/>
        <v>1039400</v>
      </c>
    </row>
    <row r="832" spans="1:8" x14ac:dyDescent="0.3">
      <c r="B832" s="11" t="s">
        <v>4829</v>
      </c>
      <c r="H832" s="218">
        <f t="shared" si="13"/>
        <v>1039400</v>
      </c>
    </row>
    <row r="833" spans="2:8" x14ac:dyDescent="0.3">
      <c r="B833" s="11" t="s">
        <v>4830</v>
      </c>
      <c r="H833" s="218">
        <f t="shared" si="13"/>
        <v>1039400</v>
      </c>
    </row>
    <row r="834" spans="2:8" x14ac:dyDescent="0.3">
      <c r="B834" s="11" t="s">
        <v>4834</v>
      </c>
      <c r="H834" s="218">
        <f t="shared" si="13"/>
        <v>1039400</v>
      </c>
    </row>
    <row r="835" spans="2:8" x14ac:dyDescent="0.3">
      <c r="B835" s="11" t="s">
        <v>4835</v>
      </c>
      <c r="H835" s="218">
        <f t="shared" si="13"/>
        <v>1039400</v>
      </c>
    </row>
    <row r="836" spans="2:8" x14ac:dyDescent="0.3">
      <c r="B836" s="11" t="s">
        <v>4836</v>
      </c>
      <c r="H836" s="218">
        <f t="shared" si="13"/>
        <v>1039400</v>
      </c>
    </row>
    <row r="837" spans="2:8" x14ac:dyDescent="0.3">
      <c r="B837" s="11" t="s">
        <v>4837</v>
      </c>
      <c r="H837" s="218">
        <f t="shared" si="13"/>
        <v>1039400</v>
      </c>
    </row>
    <row r="838" spans="2:8" x14ac:dyDescent="0.3">
      <c r="B838" s="11" t="s">
        <v>4838</v>
      </c>
      <c r="H838" s="218">
        <f t="shared" si="13"/>
        <v>1039400</v>
      </c>
    </row>
    <row r="839" spans="2:8" x14ac:dyDescent="0.3">
      <c r="B839" s="11" t="s">
        <v>4839</v>
      </c>
      <c r="H839" s="218">
        <f t="shared" si="13"/>
        <v>1039400</v>
      </c>
    </row>
    <row r="840" spans="2:8" x14ac:dyDescent="0.3">
      <c r="B840" s="11" t="s">
        <v>4840</v>
      </c>
      <c r="H840" s="218">
        <f t="shared" si="13"/>
        <v>1039400</v>
      </c>
    </row>
    <row r="841" spans="2:8" x14ac:dyDescent="0.3">
      <c r="B841" s="11" t="s">
        <v>4841</v>
      </c>
      <c r="H841" s="218">
        <f t="shared" si="13"/>
        <v>1039400</v>
      </c>
    </row>
    <row r="842" spans="2:8" x14ac:dyDescent="0.3">
      <c r="H842" s="218">
        <f t="shared" si="13"/>
        <v>1039400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6"/>
  <sheetViews>
    <sheetView topLeftCell="E143" zoomScale="95" zoomScaleNormal="95" workbookViewId="0">
      <selection activeCell="A156" sqref="A156:XFD156"/>
    </sheetView>
  </sheetViews>
  <sheetFormatPr defaultRowHeight="14.4" x14ac:dyDescent="0.3"/>
  <cols>
    <col min="1" max="1" width="10.6640625" customWidth="1"/>
    <col min="2" max="2" width="14.33203125" customWidth="1"/>
    <col min="3" max="3" width="23.77734375" customWidth="1"/>
    <col min="4" max="4" width="72.109375" customWidth="1"/>
    <col min="5" max="5" width="45.6640625" customWidth="1"/>
    <col min="6" max="6" width="12.5546875" customWidth="1"/>
    <col min="7" max="7" width="12.109375" customWidth="1"/>
    <col min="8" max="8" width="14.6640625" customWidth="1"/>
  </cols>
  <sheetData>
    <row r="1" spans="1:8" ht="45" customHeight="1" x14ac:dyDescent="0.3">
      <c r="A1" s="229" t="s">
        <v>0</v>
      </c>
      <c r="B1" s="230" t="s">
        <v>1</v>
      </c>
      <c r="C1" s="231" t="s">
        <v>2</v>
      </c>
      <c r="D1" s="231" t="s">
        <v>3</v>
      </c>
      <c r="E1" s="231" t="s">
        <v>4</v>
      </c>
      <c r="F1" s="232" t="s">
        <v>5</v>
      </c>
      <c r="G1" s="233" t="s">
        <v>6</v>
      </c>
      <c r="H1" s="232" t="s">
        <v>7</v>
      </c>
    </row>
    <row r="2" spans="1:8" ht="15.6" x14ac:dyDescent="0.3">
      <c r="C2" s="235" t="s">
        <v>4844</v>
      </c>
      <c r="H2" s="234">
        <f>'2023'!H821</f>
        <v>1039400</v>
      </c>
    </row>
    <row r="3" spans="1:8" x14ac:dyDescent="0.3">
      <c r="A3" s="215">
        <v>45294</v>
      </c>
      <c r="B3" s="11" t="s">
        <v>4795</v>
      </c>
      <c r="C3" s="6" t="s">
        <v>3336</v>
      </c>
      <c r="D3" t="s">
        <v>4846</v>
      </c>
      <c r="E3" t="s">
        <v>4390</v>
      </c>
      <c r="G3">
        <v>20000</v>
      </c>
      <c r="H3" s="218">
        <f>H2+F3-G3</f>
        <v>1019400</v>
      </c>
    </row>
    <row r="4" spans="1:8" x14ac:dyDescent="0.3">
      <c r="A4" s="215">
        <v>45294</v>
      </c>
      <c r="B4" s="11" t="s">
        <v>4796</v>
      </c>
      <c r="C4" s="6" t="s">
        <v>4568</v>
      </c>
      <c r="D4" t="s">
        <v>4847</v>
      </c>
      <c r="G4">
        <v>14600</v>
      </c>
      <c r="H4" s="218">
        <f t="shared" ref="H4:H67" si="0">H3+F4-G4</f>
        <v>1004800</v>
      </c>
    </row>
    <row r="5" spans="1:8" x14ac:dyDescent="0.3">
      <c r="A5" s="215">
        <v>45294</v>
      </c>
      <c r="B5" s="11" t="s">
        <v>4797</v>
      </c>
      <c r="C5" s="6" t="s">
        <v>3830</v>
      </c>
      <c r="D5" t="s">
        <v>4592</v>
      </c>
      <c r="E5" t="s">
        <v>4178</v>
      </c>
      <c r="G5">
        <v>48000</v>
      </c>
      <c r="H5" s="218">
        <f t="shared" si="0"/>
        <v>956800</v>
      </c>
    </row>
    <row r="6" spans="1:8" x14ac:dyDescent="0.3">
      <c r="A6" s="215">
        <v>45295</v>
      </c>
      <c r="B6" s="11" t="s">
        <v>4798</v>
      </c>
      <c r="C6" s="6" t="s">
        <v>3473</v>
      </c>
      <c r="D6" t="s">
        <v>4848</v>
      </c>
      <c r="E6" t="s">
        <v>3992</v>
      </c>
      <c r="G6">
        <v>519000</v>
      </c>
      <c r="H6" s="218">
        <f t="shared" si="0"/>
        <v>437800</v>
      </c>
    </row>
    <row r="7" spans="1:8" x14ac:dyDescent="0.3">
      <c r="A7" s="215">
        <v>45295</v>
      </c>
      <c r="B7" s="11" t="s">
        <v>4822</v>
      </c>
      <c r="C7" s="6" t="s">
        <v>3473</v>
      </c>
      <c r="D7" t="s">
        <v>4849</v>
      </c>
      <c r="E7" t="s">
        <v>4178</v>
      </c>
      <c r="G7">
        <v>367500</v>
      </c>
      <c r="H7" s="218">
        <f t="shared" si="0"/>
        <v>70300</v>
      </c>
    </row>
    <row r="8" spans="1:8" x14ac:dyDescent="0.3">
      <c r="A8" s="215">
        <v>45295</v>
      </c>
      <c r="B8" s="11" t="s">
        <v>4823</v>
      </c>
      <c r="C8" s="6" t="s">
        <v>3473</v>
      </c>
      <c r="D8" t="s">
        <v>4518</v>
      </c>
      <c r="E8" t="s">
        <v>4272</v>
      </c>
      <c r="G8">
        <v>5000</v>
      </c>
      <c r="H8" s="218">
        <f t="shared" si="0"/>
        <v>65300</v>
      </c>
    </row>
    <row r="9" spans="1:8" x14ac:dyDescent="0.3">
      <c r="A9" s="215">
        <v>45295</v>
      </c>
      <c r="B9" s="11"/>
      <c r="C9" s="6" t="s">
        <v>3400</v>
      </c>
      <c r="D9" t="s">
        <v>4850</v>
      </c>
      <c r="F9">
        <v>3500000</v>
      </c>
      <c r="H9" s="218">
        <f t="shared" si="0"/>
        <v>3565300</v>
      </c>
    </row>
    <row r="10" spans="1:8" x14ac:dyDescent="0.3">
      <c r="A10" s="215">
        <v>45296</v>
      </c>
      <c r="B10" s="11" t="s">
        <v>4824</v>
      </c>
      <c r="C10" s="6" t="s">
        <v>3950</v>
      </c>
      <c r="D10" t="s">
        <v>4851</v>
      </c>
      <c r="E10" t="s">
        <v>4042</v>
      </c>
      <c r="G10">
        <v>15000</v>
      </c>
      <c r="H10" s="218">
        <f t="shared" si="0"/>
        <v>3550300</v>
      </c>
    </row>
    <row r="11" spans="1:8" x14ac:dyDescent="0.3">
      <c r="A11" s="215">
        <v>45296</v>
      </c>
      <c r="B11" s="11" t="s">
        <v>4825</v>
      </c>
      <c r="C11" s="6" t="s">
        <v>3950</v>
      </c>
      <c r="D11" t="s">
        <v>4852</v>
      </c>
      <c r="E11" t="s">
        <v>4042</v>
      </c>
      <c r="G11">
        <v>10000</v>
      </c>
      <c r="H11" s="218">
        <f t="shared" si="0"/>
        <v>3540300</v>
      </c>
    </row>
    <row r="12" spans="1:8" x14ac:dyDescent="0.3">
      <c r="A12" s="215">
        <v>45296</v>
      </c>
      <c r="B12" s="11" t="s">
        <v>4826</v>
      </c>
      <c r="C12" s="6" t="s">
        <v>26</v>
      </c>
      <c r="D12" t="s">
        <v>4853</v>
      </c>
      <c r="E12" t="s">
        <v>4042</v>
      </c>
      <c r="G12">
        <v>3000</v>
      </c>
      <c r="H12" s="218">
        <f t="shared" si="0"/>
        <v>3537300</v>
      </c>
    </row>
    <row r="13" spans="1:8" x14ac:dyDescent="0.3">
      <c r="A13" s="215">
        <v>45299</v>
      </c>
      <c r="B13" s="11" t="s">
        <v>4827</v>
      </c>
      <c r="C13" s="6" t="s">
        <v>26</v>
      </c>
      <c r="D13" t="s">
        <v>4854</v>
      </c>
      <c r="E13" t="s">
        <v>4272</v>
      </c>
      <c r="G13">
        <v>40000</v>
      </c>
      <c r="H13" s="218">
        <f t="shared" si="0"/>
        <v>3497300</v>
      </c>
    </row>
    <row r="14" spans="1:8" x14ac:dyDescent="0.3">
      <c r="A14" s="215">
        <v>45299</v>
      </c>
      <c r="B14" s="11" t="s">
        <v>4828</v>
      </c>
      <c r="C14" s="6" t="s">
        <v>4855</v>
      </c>
      <c r="D14" t="s">
        <v>4748</v>
      </c>
      <c r="E14" t="s">
        <v>4269</v>
      </c>
      <c r="G14">
        <v>264000</v>
      </c>
      <c r="H14" s="218">
        <f t="shared" si="0"/>
        <v>3233300</v>
      </c>
    </row>
    <row r="15" spans="1:8" x14ac:dyDescent="0.3">
      <c r="A15" s="215">
        <v>45299</v>
      </c>
      <c r="B15" s="11" t="s">
        <v>4829</v>
      </c>
      <c r="C15" s="6" t="s">
        <v>26</v>
      </c>
      <c r="D15" t="s">
        <v>4884</v>
      </c>
      <c r="E15" t="s">
        <v>4152</v>
      </c>
      <c r="G15">
        <v>100000</v>
      </c>
      <c r="H15" s="218">
        <f t="shared" si="0"/>
        <v>3133300</v>
      </c>
    </row>
    <row r="16" spans="1:8" x14ac:dyDescent="0.3">
      <c r="A16" s="215">
        <v>45299</v>
      </c>
      <c r="B16" s="11" t="s">
        <v>4830</v>
      </c>
      <c r="C16" s="6" t="s">
        <v>4856</v>
      </c>
      <c r="D16" t="s">
        <v>4885</v>
      </c>
      <c r="E16" t="s">
        <v>4039</v>
      </c>
      <c r="G16">
        <v>400000</v>
      </c>
      <c r="H16" s="218">
        <f t="shared" si="0"/>
        <v>2733300</v>
      </c>
    </row>
    <row r="17" spans="1:8" x14ac:dyDescent="0.3">
      <c r="A17" s="215">
        <v>45299</v>
      </c>
      <c r="B17" s="11" t="s">
        <v>4834</v>
      </c>
      <c r="C17" s="6" t="s">
        <v>3336</v>
      </c>
      <c r="D17" t="s">
        <v>4857</v>
      </c>
      <c r="E17" t="s">
        <v>4026</v>
      </c>
      <c r="G17">
        <v>20000</v>
      </c>
      <c r="H17" s="218">
        <f t="shared" si="0"/>
        <v>2713300</v>
      </c>
    </row>
    <row r="18" spans="1:8" x14ac:dyDescent="0.3">
      <c r="A18" s="215">
        <v>45299</v>
      </c>
      <c r="B18" s="11" t="s">
        <v>4835</v>
      </c>
      <c r="C18" s="6" t="s">
        <v>3950</v>
      </c>
      <c r="D18" t="s">
        <v>4858</v>
      </c>
      <c r="E18" t="s">
        <v>4042</v>
      </c>
      <c r="G18">
        <v>24590</v>
      </c>
      <c r="H18" s="218">
        <f t="shared" si="0"/>
        <v>2688710</v>
      </c>
    </row>
    <row r="19" spans="1:8" x14ac:dyDescent="0.3">
      <c r="A19" s="215">
        <v>45299</v>
      </c>
      <c r="B19" s="11" t="s">
        <v>4836</v>
      </c>
      <c r="C19" s="6" t="s">
        <v>3473</v>
      </c>
      <c r="D19" t="s">
        <v>4859</v>
      </c>
      <c r="E19" t="s">
        <v>4269</v>
      </c>
      <c r="G19">
        <v>50000</v>
      </c>
      <c r="H19" s="218">
        <f t="shared" si="0"/>
        <v>2638710</v>
      </c>
    </row>
    <row r="20" spans="1:8" x14ac:dyDescent="0.3">
      <c r="A20" s="215">
        <v>45299</v>
      </c>
      <c r="B20" s="11" t="s">
        <v>4837</v>
      </c>
      <c r="C20" s="6" t="s">
        <v>3950</v>
      </c>
      <c r="D20" t="s">
        <v>4860</v>
      </c>
      <c r="E20" t="s">
        <v>4042</v>
      </c>
      <c r="G20">
        <v>3000</v>
      </c>
      <c r="H20" s="218">
        <f t="shared" si="0"/>
        <v>2635710</v>
      </c>
    </row>
    <row r="21" spans="1:8" x14ac:dyDescent="0.3">
      <c r="A21" s="215">
        <v>45299</v>
      </c>
      <c r="B21" s="11" t="s">
        <v>4838</v>
      </c>
      <c r="C21" s="6" t="s">
        <v>4861</v>
      </c>
      <c r="D21" t="s">
        <v>4862</v>
      </c>
      <c r="E21" t="s">
        <v>4272</v>
      </c>
      <c r="G21">
        <v>11000</v>
      </c>
      <c r="H21" s="218">
        <f t="shared" si="0"/>
        <v>2624710</v>
      </c>
    </row>
    <row r="22" spans="1:8" x14ac:dyDescent="0.3">
      <c r="A22" s="215">
        <v>45300</v>
      </c>
      <c r="B22" s="11" t="s">
        <v>4839</v>
      </c>
      <c r="C22" s="6" t="s">
        <v>3473</v>
      </c>
      <c r="D22" t="s">
        <v>4886</v>
      </c>
      <c r="E22" t="s">
        <v>591</v>
      </c>
      <c r="G22">
        <v>16390</v>
      </c>
      <c r="H22" s="218">
        <f t="shared" si="0"/>
        <v>2608320</v>
      </c>
    </row>
    <row r="23" spans="1:8" x14ac:dyDescent="0.3">
      <c r="A23" s="215">
        <v>45300</v>
      </c>
      <c r="B23" s="11" t="s">
        <v>4840</v>
      </c>
      <c r="C23" s="6" t="s">
        <v>3830</v>
      </c>
      <c r="D23" t="s">
        <v>4887</v>
      </c>
      <c r="E23" t="s">
        <v>4178</v>
      </c>
      <c r="G23">
        <v>42300</v>
      </c>
      <c r="H23" s="218">
        <f t="shared" si="0"/>
        <v>2566020</v>
      </c>
    </row>
    <row r="24" spans="1:8" x14ac:dyDescent="0.3">
      <c r="A24" s="215">
        <v>45300</v>
      </c>
      <c r="B24" s="11" t="s">
        <v>4841</v>
      </c>
      <c r="C24" s="6" t="s">
        <v>4863</v>
      </c>
      <c r="D24" t="s">
        <v>4864</v>
      </c>
      <c r="E24" t="s">
        <v>4272</v>
      </c>
      <c r="G24">
        <v>1000</v>
      </c>
      <c r="H24" s="218">
        <f t="shared" si="0"/>
        <v>2565020</v>
      </c>
    </row>
    <row r="25" spans="1:8" x14ac:dyDescent="0.3">
      <c r="A25" s="215">
        <v>45301</v>
      </c>
      <c r="B25" s="11" t="s">
        <v>4845</v>
      </c>
      <c r="C25" s="6" t="s">
        <v>3950</v>
      </c>
      <c r="D25" t="s">
        <v>4865</v>
      </c>
      <c r="E25" t="s">
        <v>4042</v>
      </c>
      <c r="G25">
        <v>16390</v>
      </c>
      <c r="H25" s="218">
        <f t="shared" si="0"/>
        <v>2548630</v>
      </c>
    </row>
    <row r="26" spans="1:8" x14ac:dyDescent="0.3">
      <c r="A26" s="215">
        <v>45301</v>
      </c>
      <c r="B26" s="11" t="s">
        <v>4866</v>
      </c>
      <c r="C26" s="6" t="s">
        <v>3340</v>
      </c>
      <c r="D26" t="s">
        <v>4871</v>
      </c>
      <c r="E26" t="s">
        <v>4178</v>
      </c>
      <c r="G26">
        <v>48000</v>
      </c>
      <c r="H26" s="218">
        <f t="shared" si="0"/>
        <v>2500630</v>
      </c>
    </row>
    <row r="27" spans="1:8" x14ac:dyDescent="0.3">
      <c r="A27" s="215">
        <v>45301</v>
      </c>
      <c r="B27" s="11" t="s">
        <v>4867</v>
      </c>
      <c r="C27" s="6" t="s">
        <v>26</v>
      </c>
      <c r="D27" t="s">
        <v>4872</v>
      </c>
      <c r="E27" t="s">
        <v>4290</v>
      </c>
      <c r="G27">
        <v>150000</v>
      </c>
      <c r="H27" s="218">
        <f t="shared" si="0"/>
        <v>2350630</v>
      </c>
    </row>
    <row r="28" spans="1:8" x14ac:dyDescent="0.3">
      <c r="A28" s="215">
        <v>45301</v>
      </c>
      <c r="B28" s="11" t="s">
        <v>4868</v>
      </c>
      <c r="C28" s="6" t="s">
        <v>3473</v>
      </c>
      <c r="D28" t="s">
        <v>4873</v>
      </c>
      <c r="E28" t="s">
        <v>591</v>
      </c>
      <c r="G28">
        <v>16390</v>
      </c>
      <c r="H28" s="218">
        <f t="shared" si="0"/>
        <v>2334240</v>
      </c>
    </row>
    <row r="29" spans="1:8" x14ac:dyDescent="0.3">
      <c r="A29" s="215">
        <v>45301</v>
      </c>
      <c r="B29" s="11" t="s">
        <v>4869</v>
      </c>
      <c r="C29" s="6" t="s">
        <v>4863</v>
      </c>
      <c r="D29" t="s">
        <v>4874</v>
      </c>
      <c r="E29" t="s">
        <v>4152</v>
      </c>
      <c r="G29">
        <v>10000</v>
      </c>
      <c r="H29" s="218">
        <f t="shared" si="0"/>
        <v>2324240</v>
      </c>
    </row>
    <row r="30" spans="1:8" x14ac:dyDescent="0.3">
      <c r="A30" s="215">
        <v>45301</v>
      </c>
      <c r="B30" s="11" t="s">
        <v>4870</v>
      </c>
      <c r="C30" s="6" t="s">
        <v>26</v>
      </c>
      <c r="D30" t="s">
        <v>4875</v>
      </c>
      <c r="E30" t="s">
        <v>4272</v>
      </c>
      <c r="G30">
        <v>47000</v>
      </c>
      <c r="H30" s="218">
        <f t="shared" si="0"/>
        <v>2277240</v>
      </c>
    </row>
    <row r="31" spans="1:8" x14ac:dyDescent="0.3">
      <c r="A31" s="215">
        <v>45301</v>
      </c>
      <c r="B31" s="11" t="s">
        <v>4876</v>
      </c>
      <c r="C31" s="6" t="s">
        <v>3473</v>
      </c>
      <c r="D31" t="s">
        <v>4881</v>
      </c>
      <c r="E31" t="s">
        <v>4042</v>
      </c>
      <c r="G31" s="219">
        <v>158520</v>
      </c>
      <c r="H31" s="218">
        <f t="shared" si="0"/>
        <v>2118720</v>
      </c>
    </row>
    <row r="32" spans="1:8" x14ac:dyDescent="0.3">
      <c r="A32" s="215">
        <v>45301</v>
      </c>
      <c r="B32" s="11" t="s">
        <v>4877</v>
      </c>
      <c r="C32" s="6" t="s">
        <v>4882</v>
      </c>
      <c r="D32" t="s">
        <v>4888</v>
      </c>
      <c r="E32" t="s">
        <v>4272</v>
      </c>
      <c r="G32">
        <v>13500</v>
      </c>
      <c r="H32" s="218">
        <f t="shared" si="0"/>
        <v>2105220</v>
      </c>
    </row>
    <row r="33" spans="1:8" x14ac:dyDescent="0.3">
      <c r="A33" s="215">
        <v>45302</v>
      </c>
      <c r="B33" s="11" t="s">
        <v>4878</v>
      </c>
      <c r="C33" s="6" t="s">
        <v>4595</v>
      </c>
      <c r="D33" t="s">
        <v>4883</v>
      </c>
      <c r="E33" t="s">
        <v>4269</v>
      </c>
      <c r="G33">
        <v>9000</v>
      </c>
      <c r="H33" s="218">
        <f t="shared" si="0"/>
        <v>2096220</v>
      </c>
    </row>
    <row r="34" spans="1:8" x14ac:dyDescent="0.3">
      <c r="A34" s="215">
        <v>45302</v>
      </c>
      <c r="B34" s="11" t="s">
        <v>4879</v>
      </c>
      <c r="C34" s="6" t="s">
        <v>26</v>
      </c>
      <c r="D34" t="s">
        <v>4889</v>
      </c>
      <c r="E34" t="s">
        <v>4042</v>
      </c>
      <c r="G34">
        <v>50000</v>
      </c>
      <c r="H34" s="218">
        <f t="shared" si="0"/>
        <v>2046220</v>
      </c>
    </row>
    <row r="35" spans="1:8" x14ac:dyDescent="0.3">
      <c r="A35" s="215">
        <v>45303</v>
      </c>
      <c r="B35" s="11" t="s">
        <v>4880</v>
      </c>
      <c r="C35" s="6" t="s">
        <v>4595</v>
      </c>
      <c r="D35" t="s">
        <v>4883</v>
      </c>
      <c r="E35" t="s">
        <v>4269</v>
      </c>
      <c r="G35">
        <v>27850</v>
      </c>
      <c r="H35" s="218">
        <f t="shared" si="0"/>
        <v>2018370</v>
      </c>
    </row>
    <row r="36" spans="1:8" x14ac:dyDescent="0.3">
      <c r="A36" s="215">
        <v>45303</v>
      </c>
      <c r="B36" s="11" t="s">
        <v>4890</v>
      </c>
      <c r="C36" s="6" t="s">
        <v>3855</v>
      </c>
      <c r="D36" t="s">
        <v>3980</v>
      </c>
      <c r="E36" t="s">
        <v>3981</v>
      </c>
      <c r="G36">
        <v>50000</v>
      </c>
      <c r="H36" s="218">
        <f t="shared" si="0"/>
        <v>1968370</v>
      </c>
    </row>
    <row r="37" spans="1:8" x14ac:dyDescent="0.3">
      <c r="A37" s="215">
        <v>45303</v>
      </c>
      <c r="B37" s="11" t="s">
        <v>4891</v>
      </c>
      <c r="C37" s="6" t="s">
        <v>3855</v>
      </c>
      <c r="D37" t="s">
        <v>4900</v>
      </c>
      <c r="E37" t="s">
        <v>4269</v>
      </c>
      <c r="G37">
        <v>120000</v>
      </c>
      <c r="H37" s="218">
        <f t="shared" si="0"/>
        <v>1848370</v>
      </c>
    </row>
    <row r="38" spans="1:8" x14ac:dyDescent="0.3">
      <c r="A38" s="215">
        <v>45303</v>
      </c>
      <c r="B38" s="11" t="s">
        <v>4892</v>
      </c>
      <c r="C38" s="6" t="s">
        <v>3855</v>
      </c>
      <c r="D38" t="s">
        <v>4901</v>
      </c>
      <c r="E38" t="s">
        <v>4042</v>
      </c>
      <c r="G38">
        <v>50000</v>
      </c>
      <c r="H38" s="218">
        <f t="shared" si="0"/>
        <v>1798370</v>
      </c>
    </row>
    <row r="39" spans="1:8" x14ac:dyDescent="0.3">
      <c r="A39" s="215">
        <v>45303</v>
      </c>
      <c r="B39" s="11" t="s">
        <v>4893</v>
      </c>
      <c r="C39" s="6" t="s">
        <v>3950</v>
      </c>
      <c r="D39" t="s">
        <v>4902</v>
      </c>
      <c r="E39" t="s">
        <v>4042</v>
      </c>
      <c r="G39">
        <v>30000</v>
      </c>
      <c r="H39" s="218">
        <f t="shared" si="0"/>
        <v>1768370</v>
      </c>
    </row>
    <row r="40" spans="1:8" x14ac:dyDescent="0.3">
      <c r="A40" s="215">
        <v>45303</v>
      </c>
      <c r="B40" s="11" t="s">
        <v>4894</v>
      </c>
      <c r="C40" s="6" t="s">
        <v>4391</v>
      </c>
      <c r="D40" t="s">
        <v>4903</v>
      </c>
      <c r="E40" t="s">
        <v>4042</v>
      </c>
      <c r="G40">
        <v>300000</v>
      </c>
      <c r="H40" s="218">
        <f t="shared" si="0"/>
        <v>1468370</v>
      </c>
    </row>
    <row r="41" spans="1:8" x14ac:dyDescent="0.3">
      <c r="A41" s="215">
        <v>45304</v>
      </c>
      <c r="B41" s="11" t="s">
        <v>4895</v>
      </c>
      <c r="C41" s="6" t="s">
        <v>4595</v>
      </c>
      <c r="D41" t="s">
        <v>4883</v>
      </c>
      <c r="E41" t="s">
        <v>4269</v>
      </c>
      <c r="G41">
        <v>2250</v>
      </c>
      <c r="H41" s="218">
        <f t="shared" si="0"/>
        <v>1466120</v>
      </c>
    </row>
    <row r="42" spans="1:8" x14ac:dyDescent="0.3">
      <c r="A42" s="215">
        <v>45306</v>
      </c>
      <c r="B42" s="11" t="s">
        <v>4896</v>
      </c>
      <c r="C42" s="6" t="s">
        <v>4568</v>
      </c>
      <c r="D42" t="s">
        <v>4920</v>
      </c>
      <c r="E42" t="s">
        <v>4178</v>
      </c>
      <c r="G42">
        <v>238625</v>
      </c>
      <c r="H42" s="218">
        <f t="shared" si="0"/>
        <v>1227495</v>
      </c>
    </row>
    <row r="43" spans="1:8" x14ac:dyDescent="0.3">
      <c r="A43" s="215">
        <v>45306</v>
      </c>
      <c r="B43" s="11" t="s">
        <v>4897</v>
      </c>
      <c r="C43" s="6" t="s">
        <v>3830</v>
      </c>
      <c r="D43" t="s">
        <v>4887</v>
      </c>
      <c r="E43" t="s">
        <v>4178</v>
      </c>
      <c r="G43">
        <v>48000</v>
      </c>
      <c r="H43" s="218">
        <f t="shared" si="0"/>
        <v>1179495</v>
      </c>
    </row>
    <row r="44" spans="1:8" x14ac:dyDescent="0.3">
      <c r="A44" s="215">
        <v>45306</v>
      </c>
      <c r="B44" s="11" t="s">
        <v>4898</v>
      </c>
      <c r="C44" s="6" t="s">
        <v>3855</v>
      </c>
      <c r="D44" t="s">
        <v>4921</v>
      </c>
      <c r="E44" t="s">
        <v>4178</v>
      </c>
      <c r="G44">
        <v>30000</v>
      </c>
      <c r="H44" s="218">
        <f t="shared" si="0"/>
        <v>1149495</v>
      </c>
    </row>
    <row r="45" spans="1:8" x14ac:dyDescent="0.3">
      <c r="A45" s="215">
        <v>45306</v>
      </c>
      <c r="B45" s="11" t="s">
        <v>4899</v>
      </c>
      <c r="C45" s="6" t="s">
        <v>3336</v>
      </c>
      <c r="D45" t="s">
        <v>4922</v>
      </c>
      <c r="E45" t="s">
        <v>4272</v>
      </c>
      <c r="G45">
        <v>20000</v>
      </c>
      <c r="H45" s="218">
        <f t="shared" si="0"/>
        <v>1129495</v>
      </c>
    </row>
    <row r="46" spans="1:8" x14ac:dyDescent="0.3">
      <c r="A46" s="215">
        <v>45306</v>
      </c>
      <c r="B46" s="11" t="s">
        <v>4904</v>
      </c>
      <c r="C46" s="6" t="s">
        <v>26</v>
      </c>
      <c r="D46" t="s">
        <v>4923</v>
      </c>
      <c r="E46" t="s">
        <v>4272</v>
      </c>
      <c r="G46">
        <v>59000</v>
      </c>
      <c r="H46" s="218">
        <f t="shared" si="0"/>
        <v>1070495</v>
      </c>
    </row>
    <row r="47" spans="1:8" x14ac:dyDescent="0.3">
      <c r="A47" s="215">
        <v>45307</v>
      </c>
      <c r="B47" s="11" t="s">
        <v>4905</v>
      </c>
      <c r="C47" s="6" t="s">
        <v>3473</v>
      </c>
      <c r="D47" t="s">
        <v>4924</v>
      </c>
      <c r="E47" t="s">
        <v>591</v>
      </c>
      <c r="G47">
        <v>115000</v>
      </c>
      <c r="H47" s="218">
        <f t="shared" si="0"/>
        <v>955495</v>
      </c>
    </row>
    <row r="48" spans="1:8" x14ac:dyDescent="0.3">
      <c r="A48" s="215">
        <v>45307</v>
      </c>
      <c r="B48" s="11" t="s">
        <v>4906</v>
      </c>
      <c r="C48" s="6" t="s">
        <v>4925</v>
      </c>
      <c r="D48" t="s">
        <v>4926</v>
      </c>
      <c r="E48" t="s">
        <v>4152</v>
      </c>
      <c r="G48">
        <v>5000</v>
      </c>
      <c r="H48" s="218">
        <f t="shared" si="0"/>
        <v>950495</v>
      </c>
    </row>
    <row r="49" spans="1:8" x14ac:dyDescent="0.3">
      <c r="A49" s="215">
        <v>45307</v>
      </c>
      <c r="B49" s="11" t="s">
        <v>4907</v>
      </c>
      <c r="C49" s="6" t="s">
        <v>3400</v>
      </c>
      <c r="D49" t="s">
        <v>4927</v>
      </c>
      <c r="E49" t="s">
        <v>4928</v>
      </c>
      <c r="G49">
        <v>22000</v>
      </c>
      <c r="H49" s="218">
        <f t="shared" si="0"/>
        <v>928495</v>
      </c>
    </row>
    <row r="50" spans="1:8" x14ac:dyDescent="0.3">
      <c r="A50" s="215">
        <v>45307</v>
      </c>
      <c r="B50" s="11"/>
      <c r="C50" s="6" t="s">
        <v>3400</v>
      </c>
      <c r="D50" t="s">
        <v>4850</v>
      </c>
      <c r="F50">
        <v>3500000</v>
      </c>
      <c r="H50" s="218">
        <f t="shared" si="0"/>
        <v>4428495</v>
      </c>
    </row>
    <row r="51" spans="1:8" x14ac:dyDescent="0.3">
      <c r="A51" s="215">
        <v>45308</v>
      </c>
      <c r="B51" s="11" t="s">
        <v>4908</v>
      </c>
      <c r="C51" s="6" t="s">
        <v>386</v>
      </c>
      <c r="D51" t="s">
        <v>4929</v>
      </c>
      <c r="E51" t="s">
        <v>4272</v>
      </c>
      <c r="G51">
        <v>5000</v>
      </c>
      <c r="H51" s="218">
        <f t="shared" si="0"/>
        <v>4423495</v>
      </c>
    </row>
    <row r="52" spans="1:8" x14ac:dyDescent="0.3">
      <c r="A52" s="215">
        <v>45308</v>
      </c>
      <c r="B52" s="11" t="s">
        <v>4909</v>
      </c>
      <c r="C52" s="6" t="s">
        <v>386</v>
      </c>
      <c r="D52" t="s">
        <v>4930</v>
      </c>
      <c r="E52" t="s">
        <v>4931</v>
      </c>
      <c r="G52">
        <v>103500</v>
      </c>
      <c r="H52" s="218">
        <f t="shared" si="0"/>
        <v>4319995</v>
      </c>
    </row>
    <row r="53" spans="1:8" x14ac:dyDescent="0.3">
      <c r="A53" s="215">
        <v>45308</v>
      </c>
      <c r="B53" s="11" t="s">
        <v>4910</v>
      </c>
      <c r="C53" s="6" t="s">
        <v>3473</v>
      </c>
      <c r="D53" t="s">
        <v>4934</v>
      </c>
      <c r="E53" t="s">
        <v>4178</v>
      </c>
      <c r="G53">
        <v>4000</v>
      </c>
      <c r="H53" s="218">
        <f t="shared" si="0"/>
        <v>4315995</v>
      </c>
    </row>
    <row r="54" spans="1:8" x14ac:dyDescent="0.3">
      <c r="A54" s="215">
        <v>45308</v>
      </c>
      <c r="B54" s="11" t="s">
        <v>4911</v>
      </c>
      <c r="C54" s="6" t="s">
        <v>3473</v>
      </c>
      <c r="D54" t="s">
        <v>4935</v>
      </c>
      <c r="E54" t="s">
        <v>4936</v>
      </c>
      <c r="G54">
        <v>68200</v>
      </c>
      <c r="H54" s="218">
        <f t="shared" si="0"/>
        <v>4247795</v>
      </c>
    </row>
    <row r="55" spans="1:8" x14ac:dyDescent="0.3">
      <c r="A55" s="215">
        <v>45308</v>
      </c>
      <c r="B55" s="11" t="s">
        <v>4912</v>
      </c>
      <c r="C55" s="6" t="s">
        <v>4882</v>
      </c>
      <c r="D55" t="s">
        <v>4937</v>
      </c>
      <c r="E55" t="s">
        <v>4938</v>
      </c>
      <c r="G55">
        <v>8000</v>
      </c>
      <c r="H55" s="218">
        <f t="shared" si="0"/>
        <v>4239795</v>
      </c>
    </row>
    <row r="56" spans="1:8" x14ac:dyDescent="0.3">
      <c r="A56" s="215">
        <v>45308</v>
      </c>
      <c r="B56" s="11" t="s">
        <v>4913</v>
      </c>
      <c r="C56" s="6" t="s">
        <v>4391</v>
      </c>
      <c r="D56" t="s">
        <v>4941</v>
      </c>
      <c r="E56" t="s">
        <v>4042</v>
      </c>
      <c r="G56">
        <v>10000</v>
      </c>
      <c r="H56" s="218">
        <f t="shared" si="0"/>
        <v>4229795</v>
      </c>
    </row>
    <row r="57" spans="1:8" x14ac:dyDescent="0.3">
      <c r="A57" s="215">
        <v>45308</v>
      </c>
      <c r="B57" s="11" t="s">
        <v>4914</v>
      </c>
      <c r="C57" s="6" t="s">
        <v>3473</v>
      </c>
      <c r="D57" t="s">
        <v>4942</v>
      </c>
      <c r="E57" t="s">
        <v>4290</v>
      </c>
      <c r="G57">
        <v>13000</v>
      </c>
      <c r="H57" s="218">
        <f t="shared" si="0"/>
        <v>4216795</v>
      </c>
    </row>
    <row r="58" spans="1:8" x14ac:dyDescent="0.3">
      <c r="A58" s="215">
        <v>45309</v>
      </c>
      <c r="B58" s="11" t="s">
        <v>4915</v>
      </c>
      <c r="C58" s="6" t="s">
        <v>3473</v>
      </c>
      <c r="D58" t="s">
        <v>4943</v>
      </c>
      <c r="E58" t="s">
        <v>4944</v>
      </c>
      <c r="G58">
        <v>319125</v>
      </c>
      <c r="H58" s="218">
        <f t="shared" si="0"/>
        <v>3897670</v>
      </c>
    </row>
    <row r="59" spans="1:8" x14ac:dyDescent="0.3">
      <c r="A59" s="215">
        <v>45309</v>
      </c>
      <c r="B59" s="11" t="s">
        <v>4916</v>
      </c>
      <c r="C59" s="6" t="s">
        <v>3473</v>
      </c>
      <c r="D59" t="s">
        <v>4945</v>
      </c>
      <c r="E59" t="s">
        <v>4946</v>
      </c>
      <c r="G59">
        <v>20000</v>
      </c>
      <c r="H59" s="218">
        <f t="shared" si="0"/>
        <v>3877670</v>
      </c>
    </row>
    <row r="60" spans="1:8" x14ac:dyDescent="0.3">
      <c r="A60" s="215">
        <v>45310</v>
      </c>
      <c r="B60" s="11" t="s">
        <v>4917</v>
      </c>
      <c r="C60" s="6" t="s">
        <v>3830</v>
      </c>
      <c r="D60" t="s">
        <v>4887</v>
      </c>
      <c r="E60" t="s">
        <v>4178</v>
      </c>
      <c r="G60">
        <v>38800</v>
      </c>
      <c r="H60" s="218">
        <f t="shared" si="0"/>
        <v>3838870</v>
      </c>
    </row>
    <row r="61" spans="1:8" x14ac:dyDescent="0.3">
      <c r="A61" s="215">
        <v>45310</v>
      </c>
      <c r="B61" s="11" t="s">
        <v>4918</v>
      </c>
      <c r="C61" s="6" t="s">
        <v>26</v>
      </c>
      <c r="D61" t="s">
        <v>2089</v>
      </c>
      <c r="E61" t="s">
        <v>4272</v>
      </c>
      <c r="G61">
        <v>187000</v>
      </c>
      <c r="H61" s="218">
        <f t="shared" si="0"/>
        <v>3651870</v>
      </c>
    </row>
    <row r="62" spans="1:8" x14ac:dyDescent="0.3">
      <c r="A62" s="215">
        <v>45310</v>
      </c>
      <c r="B62" s="11" t="s">
        <v>4919</v>
      </c>
      <c r="C62" s="6" t="s">
        <v>386</v>
      </c>
      <c r="D62" t="s">
        <v>4949</v>
      </c>
      <c r="E62" t="s">
        <v>4272</v>
      </c>
      <c r="G62">
        <v>20000</v>
      </c>
      <c r="H62" s="218">
        <f t="shared" si="0"/>
        <v>3631870</v>
      </c>
    </row>
    <row r="63" spans="1:8" x14ac:dyDescent="0.3">
      <c r="A63" s="215">
        <v>45310</v>
      </c>
      <c r="B63" s="11" t="s">
        <v>4932</v>
      </c>
      <c r="C63" s="6" t="s">
        <v>1378</v>
      </c>
      <c r="D63" t="s">
        <v>4883</v>
      </c>
      <c r="E63" t="s">
        <v>4269</v>
      </c>
      <c r="G63">
        <v>5460</v>
      </c>
      <c r="H63" s="218">
        <f t="shared" si="0"/>
        <v>3626410</v>
      </c>
    </row>
    <row r="64" spans="1:8" x14ac:dyDescent="0.3">
      <c r="A64" s="215">
        <v>45313</v>
      </c>
      <c r="B64" s="11" t="s">
        <v>4933</v>
      </c>
      <c r="C64" s="6" t="s">
        <v>3950</v>
      </c>
      <c r="D64" t="s">
        <v>4954</v>
      </c>
      <c r="E64" t="s">
        <v>4042</v>
      </c>
      <c r="G64">
        <v>57500</v>
      </c>
      <c r="H64" s="218">
        <f t="shared" si="0"/>
        <v>3568910</v>
      </c>
    </row>
    <row r="65" spans="1:8" x14ac:dyDescent="0.3">
      <c r="A65" s="215">
        <v>45313</v>
      </c>
      <c r="B65" s="11" t="s">
        <v>4939</v>
      </c>
      <c r="C65" s="6" t="s">
        <v>4568</v>
      </c>
      <c r="D65" t="s">
        <v>4930</v>
      </c>
      <c r="E65" t="s">
        <v>4931</v>
      </c>
      <c r="G65">
        <v>224250</v>
      </c>
      <c r="H65" s="218">
        <f t="shared" si="0"/>
        <v>3344660</v>
      </c>
    </row>
    <row r="66" spans="1:8" x14ac:dyDescent="0.3">
      <c r="A66" s="215">
        <v>45313</v>
      </c>
      <c r="B66" s="11" t="s">
        <v>4940</v>
      </c>
      <c r="C66" s="6" t="s">
        <v>1378</v>
      </c>
      <c r="D66" t="s">
        <v>4883</v>
      </c>
      <c r="E66" t="s">
        <v>4269</v>
      </c>
      <c r="G66">
        <v>6790</v>
      </c>
      <c r="H66" s="218">
        <f t="shared" si="0"/>
        <v>3337870</v>
      </c>
    </row>
    <row r="67" spans="1:8" x14ac:dyDescent="0.3">
      <c r="A67" s="215">
        <v>45314</v>
      </c>
      <c r="B67" s="11" t="s">
        <v>4947</v>
      </c>
      <c r="C67" s="6" t="s">
        <v>26</v>
      </c>
      <c r="D67" t="s">
        <v>4974</v>
      </c>
      <c r="E67" t="s">
        <v>4269</v>
      </c>
      <c r="G67">
        <v>45000</v>
      </c>
      <c r="H67" s="218">
        <f t="shared" si="0"/>
        <v>3292870</v>
      </c>
    </row>
    <row r="68" spans="1:8" x14ac:dyDescent="0.3">
      <c r="A68" s="215">
        <v>45314</v>
      </c>
      <c r="B68" s="11" t="s">
        <v>4948</v>
      </c>
      <c r="C68" s="6" t="s">
        <v>4925</v>
      </c>
      <c r="D68" t="s">
        <v>4975</v>
      </c>
      <c r="E68" t="s">
        <v>4152</v>
      </c>
      <c r="G68">
        <v>40000</v>
      </c>
      <c r="H68" s="218">
        <f t="shared" ref="H68:H131" si="1">H67+F68-G68</f>
        <v>3252870</v>
      </c>
    </row>
    <row r="69" spans="1:8" x14ac:dyDescent="0.3">
      <c r="A69" s="215">
        <v>45314</v>
      </c>
      <c r="B69" s="11" t="s">
        <v>4950</v>
      </c>
      <c r="C69" s="6" t="s">
        <v>4925</v>
      </c>
      <c r="D69" t="s">
        <v>4976</v>
      </c>
      <c r="E69" t="s">
        <v>4272</v>
      </c>
      <c r="G69">
        <v>8000</v>
      </c>
      <c r="H69" s="218">
        <f t="shared" si="1"/>
        <v>3244870</v>
      </c>
    </row>
    <row r="70" spans="1:8" x14ac:dyDescent="0.3">
      <c r="A70" s="215">
        <v>45315</v>
      </c>
      <c r="B70" s="11" t="s">
        <v>4951</v>
      </c>
      <c r="C70" s="6" t="s">
        <v>4925</v>
      </c>
      <c r="D70" t="s">
        <v>4977</v>
      </c>
      <c r="E70" t="s">
        <v>4152</v>
      </c>
      <c r="G70">
        <v>50000</v>
      </c>
      <c r="H70" s="218">
        <f t="shared" si="1"/>
        <v>3194870</v>
      </c>
    </row>
    <row r="71" spans="1:8" x14ac:dyDescent="0.3">
      <c r="A71" s="215">
        <v>45315</v>
      </c>
      <c r="B71" s="11" t="s">
        <v>4952</v>
      </c>
      <c r="C71" s="6" t="s">
        <v>4595</v>
      </c>
      <c r="D71" t="s">
        <v>4883</v>
      </c>
      <c r="E71" t="s">
        <v>4269</v>
      </c>
      <c r="G71">
        <v>6000</v>
      </c>
      <c r="H71" s="218">
        <f t="shared" si="1"/>
        <v>3188870</v>
      </c>
    </row>
    <row r="72" spans="1:8" x14ac:dyDescent="0.3">
      <c r="A72" s="215">
        <v>45315</v>
      </c>
      <c r="B72" s="11" t="s">
        <v>4953</v>
      </c>
      <c r="C72" s="6" t="s">
        <v>3830</v>
      </c>
      <c r="D72" t="s">
        <v>4978</v>
      </c>
      <c r="E72" t="s">
        <v>4178</v>
      </c>
      <c r="G72">
        <v>15400</v>
      </c>
      <c r="H72" s="218">
        <f t="shared" si="1"/>
        <v>3173470</v>
      </c>
    </row>
    <row r="73" spans="1:8" x14ac:dyDescent="0.3">
      <c r="A73" s="215">
        <v>45315</v>
      </c>
      <c r="B73" s="11" t="s">
        <v>4955</v>
      </c>
      <c r="C73" s="6" t="s">
        <v>4861</v>
      </c>
      <c r="D73" t="s">
        <v>4979</v>
      </c>
      <c r="E73" t="s">
        <v>4272</v>
      </c>
      <c r="G73">
        <v>2000</v>
      </c>
      <c r="H73" s="218">
        <f t="shared" si="1"/>
        <v>3171470</v>
      </c>
    </row>
    <row r="74" spans="1:8" x14ac:dyDescent="0.3">
      <c r="A74" s="215">
        <v>45315</v>
      </c>
      <c r="B74" s="11" t="s">
        <v>4956</v>
      </c>
      <c r="C74" s="6" t="s">
        <v>3473</v>
      </c>
      <c r="D74" t="s">
        <v>4980</v>
      </c>
      <c r="E74" t="s">
        <v>4178</v>
      </c>
      <c r="G74">
        <v>95000</v>
      </c>
      <c r="H74" s="218">
        <f t="shared" si="1"/>
        <v>3076470</v>
      </c>
    </row>
    <row r="75" spans="1:8" x14ac:dyDescent="0.3">
      <c r="A75" s="215">
        <v>45317</v>
      </c>
      <c r="B75" s="11" t="s">
        <v>4957</v>
      </c>
      <c r="C75" s="6" t="s">
        <v>26</v>
      </c>
      <c r="D75" t="s">
        <v>4981</v>
      </c>
      <c r="E75" t="s">
        <v>4042</v>
      </c>
      <c r="G75">
        <v>37000</v>
      </c>
      <c r="H75" s="218">
        <f t="shared" si="1"/>
        <v>3039470</v>
      </c>
    </row>
    <row r="76" spans="1:8" x14ac:dyDescent="0.3">
      <c r="A76" s="215">
        <v>45317</v>
      </c>
      <c r="B76" s="11" t="s">
        <v>4958</v>
      </c>
      <c r="C76" s="6" t="s">
        <v>3855</v>
      </c>
      <c r="D76" t="s">
        <v>4982</v>
      </c>
      <c r="E76" t="s">
        <v>4272</v>
      </c>
      <c r="G76">
        <v>170000</v>
      </c>
      <c r="H76" s="218">
        <f t="shared" si="1"/>
        <v>2869470</v>
      </c>
    </row>
    <row r="77" spans="1:8" x14ac:dyDescent="0.3">
      <c r="A77" s="215">
        <v>45320</v>
      </c>
      <c r="B77" s="11" t="s">
        <v>4959</v>
      </c>
      <c r="C77" s="6" t="s">
        <v>3830</v>
      </c>
      <c r="D77" t="s">
        <v>4992</v>
      </c>
      <c r="E77" t="s">
        <v>4178</v>
      </c>
      <c r="G77">
        <v>18000</v>
      </c>
      <c r="H77" s="218">
        <f t="shared" si="1"/>
        <v>2851470</v>
      </c>
    </row>
    <row r="78" spans="1:8" x14ac:dyDescent="0.3">
      <c r="A78" s="215">
        <v>45320</v>
      </c>
      <c r="B78" s="11" t="s">
        <v>4960</v>
      </c>
      <c r="C78" s="6" t="s">
        <v>26</v>
      </c>
      <c r="D78" t="s">
        <v>4983</v>
      </c>
      <c r="E78" t="s">
        <v>4178</v>
      </c>
      <c r="G78">
        <v>50000</v>
      </c>
      <c r="H78" s="218">
        <f t="shared" si="1"/>
        <v>2801470</v>
      </c>
    </row>
    <row r="79" spans="1:8" x14ac:dyDescent="0.3">
      <c r="A79" s="215">
        <v>45320</v>
      </c>
      <c r="B79" s="11" t="s">
        <v>4961</v>
      </c>
      <c r="C79" s="6" t="s">
        <v>4595</v>
      </c>
      <c r="D79" t="s">
        <v>4883</v>
      </c>
      <c r="E79" t="s">
        <v>4269</v>
      </c>
      <c r="G79">
        <v>5020</v>
      </c>
      <c r="H79" s="218">
        <f t="shared" si="1"/>
        <v>2796450</v>
      </c>
    </row>
    <row r="80" spans="1:8" x14ac:dyDescent="0.3">
      <c r="A80" s="215">
        <v>45320</v>
      </c>
      <c r="B80" s="11" t="s">
        <v>4962</v>
      </c>
      <c r="C80" s="6" t="s">
        <v>3950</v>
      </c>
      <c r="D80" t="s">
        <v>4984</v>
      </c>
      <c r="E80" t="s">
        <v>4985</v>
      </c>
      <c r="G80">
        <v>20000</v>
      </c>
      <c r="H80" s="218">
        <f t="shared" si="1"/>
        <v>2776450</v>
      </c>
    </row>
    <row r="81" spans="1:8" x14ac:dyDescent="0.3">
      <c r="A81" s="215">
        <v>45321</v>
      </c>
      <c r="B81" s="11" t="s">
        <v>4963</v>
      </c>
      <c r="C81" s="6" t="s">
        <v>386</v>
      </c>
      <c r="D81" t="s">
        <v>4986</v>
      </c>
      <c r="E81" t="s">
        <v>4272</v>
      </c>
      <c r="G81">
        <v>20000</v>
      </c>
      <c r="H81" s="218">
        <f t="shared" si="1"/>
        <v>2756450</v>
      </c>
    </row>
    <row r="82" spans="1:8" x14ac:dyDescent="0.3">
      <c r="A82" s="215">
        <v>45321</v>
      </c>
      <c r="B82" s="11" t="s">
        <v>4964</v>
      </c>
      <c r="C82" s="6" t="s">
        <v>4925</v>
      </c>
      <c r="D82" t="s">
        <v>4987</v>
      </c>
      <c r="E82" t="s">
        <v>4938</v>
      </c>
      <c r="G82">
        <v>40000</v>
      </c>
      <c r="H82" s="218">
        <f t="shared" si="1"/>
        <v>2716450</v>
      </c>
    </row>
    <row r="83" spans="1:8" x14ac:dyDescent="0.3">
      <c r="A83" s="215">
        <v>45322</v>
      </c>
      <c r="B83" s="11" t="s">
        <v>4965</v>
      </c>
      <c r="C83" s="6" t="s">
        <v>4595</v>
      </c>
      <c r="D83" t="s">
        <v>4883</v>
      </c>
      <c r="E83" t="s">
        <v>4269</v>
      </c>
      <c r="G83">
        <v>15970</v>
      </c>
      <c r="H83" s="218">
        <f t="shared" si="1"/>
        <v>2700480</v>
      </c>
    </row>
    <row r="84" spans="1:8" x14ac:dyDescent="0.3">
      <c r="A84" s="215">
        <v>45322</v>
      </c>
      <c r="B84" s="11" t="s">
        <v>4966</v>
      </c>
      <c r="C84" s="6" t="s">
        <v>26</v>
      </c>
      <c r="D84" t="s">
        <v>4988</v>
      </c>
      <c r="E84" t="s">
        <v>4272</v>
      </c>
      <c r="G84">
        <v>40000</v>
      </c>
      <c r="H84" s="218">
        <f t="shared" si="1"/>
        <v>2660480</v>
      </c>
    </row>
    <row r="85" spans="1:8" x14ac:dyDescent="0.3">
      <c r="A85" s="215">
        <v>45322</v>
      </c>
      <c r="B85" s="11" t="s">
        <v>4967</v>
      </c>
      <c r="C85" s="6" t="s">
        <v>26</v>
      </c>
      <c r="D85" t="s">
        <v>4989</v>
      </c>
      <c r="E85" t="s">
        <v>4990</v>
      </c>
      <c r="G85">
        <v>120000</v>
      </c>
      <c r="H85" s="218">
        <f t="shared" si="1"/>
        <v>2540480</v>
      </c>
    </row>
    <row r="86" spans="1:8" x14ac:dyDescent="0.3">
      <c r="A86" s="215">
        <v>45322</v>
      </c>
      <c r="B86" s="11" t="s">
        <v>4968</v>
      </c>
      <c r="C86" s="6" t="s">
        <v>3473</v>
      </c>
      <c r="D86" t="s">
        <v>4991</v>
      </c>
      <c r="E86" t="s">
        <v>4993</v>
      </c>
      <c r="G86">
        <v>15000</v>
      </c>
      <c r="H86" s="218">
        <f>H85+F86-G86</f>
        <v>2525480</v>
      </c>
    </row>
    <row r="87" spans="1:8" x14ac:dyDescent="0.3">
      <c r="A87" s="215">
        <v>45323</v>
      </c>
      <c r="B87" s="11" t="s">
        <v>4969</v>
      </c>
      <c r="C87" s="6" t="s">
        <v>4855</v>
      </c>
      <c r="D87" t="s">
        <v>4748</v>
      </c>
      <c r="E87" t="s">
        <v>4269</v>
      </c>
      <c r="G87">
        <v>360000</v>
      </c>
      <c r="H87" s="218">
        <f t="shared" si="1"/>
        <v>2165480</v>
      </c>
    </row>
    <row r="88" spans="1:8" x14ac:dyDescent="0.3">
      <c r="A88" s="215">
        <v>45324</v>
      </c>
      <c r="B88" s="11" t="s">
        <v>4970</v>
      </c>
      <c r="C88" s="6" t="s">
        <v>3830</v>
      </c>
      <c r="D88" t="s">
        <v>4994</v>
      </c>
      <c r="E88" t="s">
        <v>4178</v>
      </c>
      <c r="G88">
        <v>35000</v>
      </c>
      <c r="H88" s="218">
        <f t="shared" si="1"/>
        <v>2130480</v>
      </c>
    </row>
    <row r="89" spans="1:8" x14ac:dyDescent="0.3">
      <c r="A89" s="215">
        <v>45324</v>
      </c>
      <c r="B89" s="11" t="s">
        <v>4971</v>
      </c>
      <c r="C89" s="6" t="s">
        <v>4995</v>
      </c>
      <c r="D89" t="s">
        <v>4996</v>
      </c>
      <c r="E89" t="s">
        <v>5049</v>
      </c>
      <c r="G89">
        <v>11860</v>
      </c>
      <c r="H89" s="218">
        <f t="shared" si="1"/>
        <v>2118620</v>
      </c>
    </row>
    <row r="90" spans="1:8" x14ac:dyDescent="0.3">
      <c r="A90" s="215">
        <v>45324</v>
      </c>
      <c r="B90" s="11" t="s">
        <v>4972</v>
      </c>
      <c r="C90" s="6" t="s">
        <v>3473</v>
      </c>
      <c r="D90" t="s">
        <v>4518</v>
      </c>
      <c r="E90" t="s">
        <v>4272</v>
      </c>
      <c r="G90">
        <v>5000</v>
      </c>
      <c r="H90" s="218">
        <f t="shared" si="1"/>
        <v>2113620</v>
      </c>
    </row>
    <row r="91" spans="1:8" x14ac:dyDescent="0.3">
      <c r="A91" s="215">
        <v>45324</v>
      </c>
      <c r="B91" s="11" t="s">
        <v>4973</v>
      </c>
      <c r="C91" s="6" t="s">
        <v>3336</v>
      </c>
      <c r="D91" t="s">
        <v>4997</v>
      </c>
      <c r="E91" t="s">
        <v>4390</v>
      </c>
      <c r="G91">
        <v>80000</v>
      </c>
      <c r="H91" s="218">
        <f t="shared" si="1"/>
        <v>2033620</v>
      </c>
    </row>
    <row r="92" spans="1:8" x14ac:dyDescent="0.3">
      <c r="A92" s="215">
        <v>45324</v>
      </c>
      <c r="B92" s="11" t="s">
        <v>4998</v>
      </c>
      <c r="C92" s="6" t="s">
        <v>3473</v>
      </c>
      <c r="D92" t="s">
        <v>5006</v>
      </c>
      <c r="E92" t="s">
        <v>3992</v>
      </c>
      <c r="G92">
        <v>509000</v>
      </c>
      <c r="H92" s="218">
        <f t="shared" si="1"/>
        <v>1524620</v>
      </c>
    </row>
    <row r="93" spans="1:8" x14ac:dyDescent="0.3">
      <c r="A93" s="215">
        <v>45324</v>
      </c>
      <c r="B93" s="11" t="s">
        <v>4999</v>
      </c>
      <c r="C93" s="6" t="s">
        <v>4595</v>
      </c>
      <c r="D93" t="s">
        <v>5007</v>
      </c>
      <c r="E93" t="s">
        <v>5048</v>
      </c>
      <c r="G93">
        <v>89300</v>
      </c>
      <c r="H93" s="218">
        <f t="shared" si="1"/>
        <v>1435320</v>
      </c>
    </row>
    <row r="94" spans="1:8" x14ac:dyDescent="0.3">
      <c r="A94" s="215">
        <v>45327</v>
      </c>
      <c r="B94" s="11" t="s">
        <v>5000</v>
      </c>
      <c r="C94" s="6" t="s">
        <v>4856</v>
      </c>
      <c r="D94" t="s">
        <v>5028</v>
      </c>
      <c r="E94" t="s">
        <v>4039</v>
      </c>
      <c r="G94">
        <v>400000</v>
      </c>
      <c r="H94" s="218">
        <f t="shared" si="1"/>
        <v>1035320</v>
      </c>
    </row>
    <row r="95" spans="1:8" x14ac:dyDescent="0.3">
      <c r="A95" s="215">
        <v>45327</v>
      </c>
      <c r="B95" s="11" t="s">
        <v>5001</v>
      </c>
      <c r="C95" s="6" t="s">
        <v>26</v>
      </c>
      <c r="D95" t="s">
        <v>5008</v>
      </c>
      <c r="E95" t="s">
        <v>4178</v>
      </c>
      <c r="G95">
        <v>336000</v>
      </c>
      <c r="H95" s="218">
        <f t="shared" si="1"/>
        <v>699320</v>
      </c>
    </row>
    <row r="96" spans="1:8" x14ac:dyDescent="0.3">
      <c r="A96" s="215">
        <v>45327</v>
      </c>
      <c r="B96" s="11" t="s">
        <v>5002</v>
      </c>
      <c r="C96" s="6" t="s">
        <v>3830</v>
      </c>
      <c r="D96" t="s">
        <v>5009</v>
      </c>
      <c r="E96" t="s">
        <v>4178</v>
      </c>
      <c r="G96">
        <v>26000</v>
      </c>
      <c r="H96" s="218">
        <f t="shared" si="1"/>
        <v>673320</v>
      </c>
    </row>
    <row r="97" spans="1:8" x14ac:dyDescent="0.3">
      <c r="A97" s="215">
        <v>45327</v>
      </c>
      <c r="B97" s="11" t="s">
        <v>5003</v>
      </c>
      <c r="C97" s="6" t="s">
        <v>4595</v>
      </c>
      <c r="D97" t="s">
        <v>5029</v>
      </c>
      <c r="E97" t="s">
        <v>5030</v>
      </c>
      <c r="G97">
        <v>20000</v>
      </c>
      <c r="H97" s="218">
        <f t="shared" si="1"/>
        <v>653320</v>
      </c>
    </row>
    <row r="98" spans="1:8" x14ac:dyDescent="0.3">
      <c r="A98" s="215">
        <v>45328</v>
      </c>
      <c r="B98" s="11" t="s">
        <v>5004</v>
      </c>
      <c r="C98" s="6" t="s">
        <v>4080</v>
      </c>
      <c r="D98" t="s">
        <v>5031</v>
      </c>
      <c r="E98" t="s">
        <v>4007</v>
      </c>
      <c r="G98">
        <v>115000</v>
      </c>
      <c r="H98" s="218">
        <f t="shared" si="1"/>
        <v>538320</v>
      </c>
    </row>
    <row r="99" spans="1:8" x14ac:dyDescent="0.3">
      <c r="A99" s="215">
        <v>45328</v>
      </c>
      <c r="B99" s="11" t="s">
        <v>5005</v>
      </c>
      <c r="C99" s="6" t="s">
        <v>3855</v>
      </c>
      <c r="D99" t="s">
        <v>3980</v>
      </c>
      <c r="E99" t="s">
        <v>3981</v>
      </c>
      <c r="G99">
        <v>50000</v>
      </c>
      <c r="H99" s="218">
        <f t="shared" si="1"/>
        <v>488320</v>
      </c>
    </row>
    <row r="100" spans="1:8" x14ac:dyDescent="0.3">
      <c r="A100" s="215">
        <v>45329</v>
      </c>
      <c r="B100" s="11" t="s">
        <v>5010</v>
      </c>
      <c r="C100" s="6" t="s">
        <v>4925</v>
      </c>
      <c r="D100" t="s">
        <v>5016</v>
      </c>
      <c r="E100" t="s">
        <v>4272</v>
      </c>
      <c r="G100">
        <v>3000</v>
      </c>
      <c r="H100" s="218">
        <f t="shared" si="1"/>
        <v>485320</v>
      </c>
    </row>
    <row r="101" spans="1:8" x14ac:dyDescent="0.3">
      <c r="A101" s="215">
        <v>45329</v>
      </c>
      <c r="B101" s="11" t="s">
        <v>5011</v>
      </c>
      <c r="C101" s="6" t="s">
        <v>3830</v>
      </c>
      <c r="D101" t="s">
        <v>4994</v>
      </c>
      <c r="E101" t="s">
        <v>4178</v>
      </c>
      <c r="G101">
        <v>24000</v>
      </c>
      <c r="H101" s="218">
        <f t="shared" si="1"/>
        <v>461320</v>
      </c>
    </row>
    <row r="102" spans="1:8" x14ac:dyDescent="0.3">
      <c r="A102" s="215">
        <v>45329</v>
      </c>
      <c r="B102" s="11"/>
      <c r="C102" s="6" t="s">
        <v>3400</v>
      </c>
      <c r="D102" t="s">
        <v>5032</v>
      </c>
      <c r="F102">
        <v>3500000</v>
      </c>
      <c r="H102" s="218">
        <f t="shared" si="1"/>
        <v>3961320</v>
      </c>
    </row>
    <row r="103" spans="1:8" x14ac:dyDescent="0.3">
      <c r="A103" s="215">
        <v>45330</v>
      </c>
      <c r="B103" s="11" t="s">
        <v>5012</v>
      </c>
      <c r="C103" s="6" t="s">
        <v>1378</v>
      </c>
      <c r="D103" t="s">
        <v>5017</v>
      </c>
      <c r="E103" t="s">
        <v>3987</v>
      </c>
      <c r="G103">
        <v>100000</v>
      </c>
      <c r="H103" s="218">
        <f t="shared" si="1"/>
        <v>3861320</v>
      </c>
    </row>
    <row r="104" spans="1:8" x14ac:dyDescent="0.3">
      <c r="A104" s="215">
        <v>45330</v>
      </c>
      <c r="B104" s="11" t="s">
        <v>5013</v>
      </c>
      <c r="C104" s="6" t="s">
        <v>386</v>
      </c>
      <c r="D104" t="s">
        <v>5018</v>
      </c>
      <c r="E104" t="s">
        <v>4272</v>
      </c>
      <c r="G104">
        <v>4000</v>
      </c>
      <c r="H104" s="218">
        <f t="shared" si="1"/>
        <v>3857320</v>
      </c>
    </row>
    <row r="105" spans="1:8" x14ac:dyDescent="0.3">
      <c r="A105" s="215">
        <v>45330</v>
      </c>
      <c r="B105" s="11" t="s">
        <v>5014</v>
      </c>
      <c r="C105" s="6" t="s">
        <v>5019</v>
      </c>
      <c r="D105" t="s">
        <v>5020</v>
      </c>
      <c r="E105" t="s">
        <v>4042</v>
      </c>
      <c r="G105">
        <v>100000</v>
      </c>
      <c r="H105" s="218">
        <f t="shared" si="1"/>
        <v>3757320</v>
      </c>
    </row>
    <row r="106" spans="1:8" x14ac:dyDescent="0.3">
      <c r="A106" s="215">
        <v>45330</v>
      </c>
      <c r="B106" s="11" t="s">
        <v>5015</v>
      </c>
      <c r="C106" s="6" t="s">
        <v>5019</v>
      </c>
      <c r="D106" t="s">
        <v>5021</v>
      </c>
      <c r="E106" t="s">
        <v>4042</v>
      </c>
      <c r="G106">
        <v>20000</v>
      </c>
      <c r="H106" s="218">
        <f t="shared" si="1"/>
        <v>3737320</v>
      </c>
    </row>
    <row r="107" spans="1:8" x14ac:dyDescent="0.3">
      <c r="A107" s="215">
        <v>45330</v>
      </c>
      <c r="B107" s="11" t="s">
        <v>5022</v>
      </c>
      <c r="C107" s="6" t="s">
        <v>3473</v>
      </c>
      <c r="D107" t="s">
        <v>5024</v>
      </c>
      <c r="E107" t="s">
        <v>4178</v>
      </c>
      <c r="G107">
        <v>378000</v>
      </c>
      <c r="H107" s="218">
        <f t="shared" si="1"/>
        <v>3359320</v>
      </c>
    </row>
    <row r="108" spans="1:8" x14ac:dyDescent="0.3">
      <c r="A108" s="215">
        <v>45330</v>
      </c>
      <c r="B108" s="11" t="s">
        <v>5023</v>
      </c>
      <c r="C108" s="6" t="s">
        <v>3473</v>
      </c>
      <c r="D108" t="s">
        <v>4991</v>
      </c>
      <c r="E108" t="s">
        <v>4993</v>
      </c>
      <c r="G108">
        <v>15000</v>
      </c>
      <c r="H108" s="218">
        <f t="shared" si="1"/>
        <v>3344320</v>
      </c>
    </row>
    <row r="109" spans="1:8" x14ac:dyDescent="0.3">
      <c r="A109" s="215">
        <v>45330</v>
      </c>
      <c r="B109" s="11" t="s">
        <v>5025</v>
      </c>
      <c r="C109" s="6" t="s">
        <v>4391</v>
      </c>
      <c r="D109" t="s">
        <v>5027</v>
      </c>
      <c r="E109" t="s">
        <v>4042</v>
      </c>
      <c r="G109">
        <v>360000</v>
      </c>
      <c r="H109" s="218">
        <f t="shared" si="1"/>
        <v>2984320</v>
      </c>
    </row>
    <row r="110" spans="1:8" x14ac:dyDescent="0.3">
      <c r="A110" s="215">
        <v>45331</v>
      </c>
      <c r="B110" s="11" t="s">
        <v>5026</v>
      </c>
      <c r="C110" s="6" t="s">
        <v>386</v>
      </c>
      <c r="D110" t="s">
        <v>5041</v>
      </c>
      <c r="E110" t="s">
        <v>4272</v>
      </c>
      <c r="G110">
        <v>12000</v>
      </c>
      <c r="H110" s="218">
        <f t="shared" si="1"/>
        <v>2972320</v>
      </c>
    </row>
    <row r="111" spans="1:8" x14ac:dyDescent="0.3">
      <c r="A111" s="215">
        <v>45331</v>
      </c>
      <c r="B111" s="11" t="s">
        <v>5033</v>
      </c>
      <c r="C111" s="6" t="s">
        <v>386</v>
      </c>
      <c r="D111" t="s">
        <v>5042</v>
      </c>
      <c r="E111" t="s">
        <v>5043</v>
      </c>
      <c r="G111">
        <v>3000</v>
      </c>
      <c r="H111" s="218">
        <f t="shared" si="1"/>
        <v>2969320</v>
      </c>
    </row>
    <row r="112" spans="1:8" x14ac:dyDescent="0.3">
      <c r="A112" s="215">
        <v>45331</v>
      </c>
      <c r="B112" s="11" t="s">
        <v>5034</v>
      </c>
      <c r="C112" s="6" t="s">
        <v>26</v>
      </c>
      <c r="D112" t="s">
        <v>5044</v>
      </c>
      <c r="E112" t="s">
        <v>5045</v>
      </c>
      <c r="G112">
        <v>20000</v>
      </c>
      <c r="H112" s="218">
        <f t="shared" si="1"/>
        <v>2949320</v>
      </c>
    </row>
    <row r="113" spans="1:8" x14ac:dyDescent="0.3">
      <c r="A113" s="215">
        <v>45331</v>
      </c>
      <c r="B113" s="11" t="s">
        <v>5035</v>
      </c>
      <c r="C113" s="6" t="s">
        <v>5046</v>
      </c>
      <c r="D113" t="s">
        <v>5047</v>
      </c>
      <c r="E113" t="s">
        <v>4042</v>
      </c>
      <c r="G113">
        <v>11000</v>
      </c>
      <c r="H113" s="218">
        <f t="shared" si="1"/>
        <v>2938320</v>
      </c>
    </row>
    <row r="114" spans="1:8" x14ac:dyDescent="0.3">
      <c r="A114" s="215">
        <v>45331</v>
      </c>
      <c r="B114" s="11" t="s">
        <v>5036</v>
      </c>
      <c r="C114" s="6" t="s">
        <v>4595</v>
      </c>
      <c r="D114" t="s">
        <v>5050</v>
      </c>
      <c r="E114" t="s">
        <v>5048</v>
      </c>
      <c r="G114">
        <v>100000</v>
      </c>
      <c r="H114" s="218">
        <f t="shared" si="1"/>
        <v>2838320</v>
      </c>
    </row>
    <row r="115" spans="1:8" x14ac:dyDescent="0.3">
      <c r="A115" s="215">
        <v>45334</v>
      </c>
      <c r="B115" s="11" t="s">
        <v>5037</v>
      </c>
      <c r="C115" s="6" t="s">
        <v>386</v>
      </c>
      <c r="D115" t="s">
        <v>5068</v>
      </c>
      <c r="E115" t="s">
        <v>5069</v>
      </c>
      <c r="G115">
        <v>3000</v>
      </c>
      <c r="H115" s="218">
        <f t="shared" si="1"/>
        <v>2835320</v>
      </c>
    </row>
    <row r="116" spans="1:8" x14ac:dyDescent="0.3">
      <c r="A116" s="215">
        <v>45335</v>
      </c>
      <c r="B116" s="11" t="s">
        <v>5038</v>
      </c>
      <c r="C116" s="6" t="s">
        <v>26</v>
      </c>
      <c r="D116" t="s">
        <v>5070</v>
      </c>
      <c r="E116" t="s">
        <v>5071</v>
      </c>
      <c r="G116">
        <v>40000</v>
      </c>
      <c r="H116" s="218">
        <f t="shared" si="1"/>
        <v>2795320</v>
      </c>
    </row>
    <row r="117" spans="1:8" x14ac:dyDescent="0.3">
      <c r="A117" s="215">
        <v>45336</v>
      </c>
      <c r="B117" s="11" t="s">
        <v>5039</v>
      </c>
      <c r="C117" s="6" t="s">
        <v>3830</v>
      </c>
      <c r="D117" t="s">
        <v>5072</v>
      </c>
      <c r="E117" t="s">
        <v>4178</v>
      </c>
      <c r="G117">
        <v>50500</v>
      </c>
      <c r="H117" s="218">
        <f t="shared" si="1"/>
        <v>2744820</v>
      </c>
    </row>
    <row r="118" spans="1:8" x14ac:dyDescent="0.3">
      <c r="A118" s="215">
        <v>45336</v>
      </c>
      <c r="B118" s="11" t="s">
        <v>5040</v>
      </c>
      <c r="C118" s="6" t="s">
        <v>26</v>
      </c>
      <c r="D118" t="s">
        <v>5073</v>
      </c>
      <c r="E118" t="s">
        <v>5069</v>
      </c>
      <c r="G118">
        <v>20000</v>
      </c>
      <c r="H118" s="218">
        <f t="shared" si="1"/>
        <v>2724820</v>
      </c>
    </row>
    <row r="119" spans="1:8" x14ac:dyDescent="0.3">
      <c r="A119" s="215">
        <v>45336</v>
      </c>
      <c r="B119" s="11" t="s">
        <v>5051</v>
      </c>
      <c r="C119" s="6" t="s">
        <v>3855</v>
      </c>
      <c r="D119" t="s">
        <v>5102</v>
      </c>
      <c r="E119" t="s">
        <v>5071</v>
      </c>
      <c r="G119">
        <v>20000</v>
      </c>
      <c r="H119" s="218">
        <f t="shared" si="1"/>
        <v>2704820</v>
      </c>
    </row>
    <row r="120" spans="1:8" x14ac:dyDescent="0.3">
      <c r="A120" s="215">
        <v>45336</v>
      </c>
      <c r="B120" s="11" t="s">
        <v>5052</v>
      </c>
      <c r="C120" s="6" t="s">
        <v>3950</v>
      </c>
      <c r="D120" t="s">
        <v>5074</v>
      </c>
      <c r="E120" t="s">
        <v>4042</v>
      </c>
      <c r="G120">
        <v>10000</v>
      </c>
      <c r="H120" s="218">
        <f t="shared" si="1"/>
        <v>2694820</v>
      </c>
    </row>
    <row r="121" spans="1:8" x14ac:dyDescent="0.3">
      <c r="A121" s="215">
        <v>45337</v>
      </c>
      <c r="B121" s="11" t="s">
        <v>5053</v>
      </c>
      <c r="C121" s="6" t="s">
        <v>3473</v>
      </c>
      <c r="D121" t="s">
        <v>5103</v>
      </c>
      <c r="E121" t="s">
        <v>4178</v>
      </c>
      <c r="G121">
        <v>10000</v>
      </c>
      <c r="H121" s="218">
        <f t="shared" si="1"/>
        <v>2684820</v>
      </c>
    </row>
    <row r="122" spans="1:8" x14ac:dyDescent="0.3">
      <c r="A122" s="215">
        <v>45337</v>
      </c>
      <c r="B122" s="11" t="s">
        <v>5054</v>
      </c>
      <c r="C122" s="6" t="s">
        <v>3855</v>
      </c>
      <c r="D122" t="s">
        <v>5104</v>
      </c>
      <c r="E122" t="s">
        <v>4178</v>
      </c>
      <c r="G122">
        <v>126300</v>
      </c>
      <c r="H122" s="218">
        <f t="shared" si="1"/>
        <v>2558520</v>
      </c>
    </row>
    <row r="123" spans="1:8" x14ac:dyDescent="0.3">
      <c r="A123" s="215">
        <v>45337</v>
      </c>
      <c r="B123" s="11" t="s">
        <v>5055</v>
      </c>
      <c r="C123" s="6" t="s">
        <v>386</v>
      </c>
      <c r="D123" t="s">
        <v>5075</v>
      </c>
      <c r="E123" t="s">
        <v>5069</v>
      </c>
      <c r="G123">
        <v>3000</v>
      </c>
      <c r="H123" s="218">
        <f t="shared" si="1"/>
        <v>2555520</v>
      </c>
    </row>
    <row r="124" spans="1:8" x14ac:dyDescent="0.3">
      <c r="A124" s="215">
        <v>45337</v>
      </c>
      <c r="B124" s="11" t="s">
        <v>5056</v>
      </c>
      <c r="C124" s="6" t="s">
        <v>3830</v>
      </c>
      <c r="D124" t="s">
        <v>5076</v>
      </c>
      <c r="E124" t="s">
        <v>4178</v>
      </c>
      <c r="G124">
        <v>42500</v>
      </c>
      <c r="H124" s="218">
        <f t="shared" si="1"/>
        <v>2513020</v>
      </c>
    </row>
    <row r="125" spans="1:8" x14ac:dyDescent="0.3">
      <c r="A125" s="215">
        <v>45338</v>
      </c>
      <c r="B125" s="11" t="s">
        <v>5057</v>
      </c>
      <c r="C125" s="6" t="s">
        <v>5046</v>
      </c>
      <c r="D125" t="s">
        <v>5105</v>
      </c>
      <c r="E125" t="s">
        <v>5077</v>
      </c>
      <c r="G125">
        <v>172500</v>
      </c>
      <c r="H125" s="218">
        <f t="shared" si="1"/>
        <v>2340520</v>
      </c>
    </row>
    <row r="126" spans="1:8" x14ac:dyDescent="0.3">
      <c r="A126" s="215">
        <v>45341</v>
      </c>
      <c r="B126" s="11" t="s">
        <v>5058</v>
      </c>
      <c r="C126" s="6" t="s">
        <v>3855</v>
      </c>
      <c r="D126" t="s">
        <v>5106</v>
      </c>
      <c r="E126" t="s">
        <v>4042</v>
      </c>
      <c r="G126">
        <v>280000</v>
      </c>
      <c r="H126" s="218">
        <f t="shared" si="1"/>
        <v>2060520</v>
      </c>
    </row>
    <row r="127" spans="1:8" x14ac:dyDescent="0.3">
      <c r="A127" s="215">
        <v>45341</v>
      </c>
      <c r="B127" s="11" t="s">
        <v>5059</v>
      </c>
      <c r="C127" s="6" t="s">
        <v>3855</v>
      </c>
      <c r="D127" t="s">
        <v>5107</v>
      </c>
      <c r="E127" t="s">
        <v>4042</v>
      </c>
      <c r="G127">
        <v>23000</v>
      </c>
      <c r="H127" s="218">
        <f t="shared" si="1"/>
        <v>2037520</v>
      </c>
    </row>
    <row r="128" spans="1:8" x14ac:dyDescent="0.3">
      <c r="A128" s="215">
        <v>45341</v>
      </c>
      <c r="B128" s="11" t="s">
        <v>5060</v>
      </c>
      <c r="C128" s="6" t="s">
        <v>3830</v>
      </c>
      <c r="D128" t="s">
        <v>5108</v>
      </c>
      <c r="E128" t="s">
        <v>4178</v>
      </c>
      <c r="G128">
        <v>18000</v>
      </c>
      <c r="H128" s="218">
        <f t="shared" si="1"/>
        <v>2019520</v>
      </c>
    </row>
    <row r="129" spans="1:8" x14ac:dyDescent="0.3">
      <c r="A129" s="215">
        <v>45342</v>
      </c>
      <c r="B129" s="11" t="s">
        <v>5061</v>
      </c>
      <c r="C129" s="6" t="s">
        <v>5019</v>
      </c>
      <c r="D129" t="s">
        <v>5109</v>
      </c>
      <c r="E129" t="s">
        <v>4042</v>
      </c>
      <c r="G129">
        <v>100000</v>
      </c>
      <c r="H129" s="218">
        <f t="shared" si="1"/>
        <v>1919520</v>
      </c>
    </row>
    <row r="130" spans="1:8" x14ac:dyDescent="0.3">
      <c r="A130" s="215">
        <v>45342</v>
      </c>
      <c r="B130" s="11" t="s">
        <v>5062</v>
      </c>
      <c r="C130" s="6" t="s">
        <v>5046</v>
      </c>
      <c r="D130" t="s">
        <v>5110</v>
      </c>
      <c r="E130" t="s">
        <v>4272</v>
      </c>
      <c r="G130">
        <v>20000</v>
      </c>
      <c r="H130" s="218">
        <f t="shared" si="1"/>
        <v>1899520</v>
      </c>
    </row>
    <row r="131" spans="1:8" x14ac:dyDescent="0.3">
      <c r="A131" s="215">
        <v>45342</v>
      </c>
      <c r="B131" s="11" t="s">
        <v>5063</v>
      </c>
      <c r="C131" s="6" t="s">
        <v>5046</v>
      </c>
      <c r="D131" t="s">
        <v>5111</v>
      </c>
      <c r="E131" t="s">
        <v>5078</v>
      </c>
      <c r="G131">
        <v>94300</v>
      </c>
      <c r="H131" s="218">
        <f t="shared" si="1"/>
        <v>1805220</v>
      </c>
    </row>
    <row r="132" spans="1:8" s="226" customFormat="1" x14ac:dyDescent="0.3">
      <c r="A132" s="225">
        <v>45342</v>
      </c>
      <c r="B132" s="36" t="s">
        <v>5064</v>
      </c>
      <c r="C132" s="41" t="s">
        <v>5079</v>
      </c>
      <c r="D132" s="226" t="s">
        <v>5080</v>
      </c>
      <c r="E132" s="226" t="s">
        <v>4042</v>
      </c>
      <c r="G132" s="226">
        <v>19000</v>
      </c>
      <c r="H132" s="228">
        <f t="shared" ref="H132:H166" si="2">H131+F132-G132</f>
        <v>1786220</v>
      </c>
    </row>
    <row r="133" spans="1:8" x14ac:dyDescent="0.3">
      <c r="A133" s="215">
        <v>45342</v>
      </c>
      <c r="B133" s="11" t="s">
        <v>5065</v>
      </c>
      <c r="C133" s="6" t="s">
        <v>386</v>
      </c>
      <c r="D133" t="s">
        <v>5112</v>
      </c>
      <c r="E133" t="s">
        <v>4269</v>
      </c>
      <c r="G133">
        <v>3000</v>
      </c>
      <c r="H133" s="218">
        <f t="shared" si="2"/>
        <v>1783220</v>
      </c>
    </row>
    <row r="134" spans="1:8" x14ac:dyDescent="0.3">
      <c r="A134" s="215">
        <v>45342</v>
      </c>
      <c r="B134" s="11" t="s">
        <v>5066</v>
      </c>
      <c r="C134" s="6" t="s">
        <v>3473</v>
      </c>
      <c r="D134" t="s">
        <v>5076</v>
      </c>
      <c r="E134" t="s">
        <v>4178</v>
      </c>
      <c r="G134">
        <v>2400</v>
      </c>
      <c r="H134" s="218">
        <f t="shared" si="2"/>
        <v>1780820</v>
      </c>
    </row>
    <row r="135" spans="1:8" x14ac:dyDescent="0.3">
      <c r="A135" s="215">
        <v>45342</v>
      </c>
      <c r="B135" s="11" t="s">
        <v>5067</v>
      </c>
      <c r="C135" s="6" t="s">
        <v>3950</v>
      </c>
      <c r="D135" t="s">
        <v>5113</v>
      </c>
      <c r="E135" t="s">
        <v>4042</v>
      </c>
      <c r="G135">
        <v>12500</v>
      </c>
      <c r="H135" s="218">
        <f t="shared" si="2"/>
        <v>1768320</v>
      </c>
    </row>
    <row r="136" spans="1:8" x14ac:dyDescent="0.3">
      <c r="A136" s="215">
        <v>45342</v>
      </c>
      <c r="B136" s="11" t="s">
        <v>5081</v>
      </c>
      <c r="C136" s="6" t="s">
        <v>3830</v>
      </c>
      <c r="D136" t="s">
        <v>5082</v>
      </c>
      <c r="E136" t="s">
        <v>4178</v>
      </c>
      <c r="G136">
        <v>27000</v>
      </c>
      <c r="H136" s="218">
        <f t="shared" si="2"/>
        <v>1741320</v>
      </c>
    </row>
    <row r="137" spans="1:8" x14ac:dyDescent="0.3">
      <c r="A137" s="215">
        <v>45343</v>
      </c>
      <c r="B137" s="11" t="s">
        <v>5083</v>
      </c>
      <c r="C137" s="6" t="s">
        <v>5092</v>
      </c>
      <c r="D137" t="s">
        <v>5093</v>
      </c>
      <c r="E137" t="s">
        <v>5071</v>
      </c>
      <c r="G137">
        <v>6000</v>
      </c>
      <c r="H137" s="218">
        <f t="shared" si="2"/>
        <v>1735320</v>
      </c>
    </row>
    <row r="138" spans="1:8" x14ac:dyDescent="0.3">
      <c r="A138" s="215">
        <v>45344</v>
      </c>
      <c r="B138" s="11" t="s">
        <v>5084</v>
      </c>
      <c r="C138" s="6" t="s">
        <v>3950</v>
      </c>
      <c r="D138" t="s">
        <v>5114</v>
      </c>
      <c r="E138" t="s">
        <v>4042</v>
      </c>
      <c r="G138">
        <v>80000</v>
      </c>
      <c r="H138" s="218">
        <f t="shared" si="2"/>
        <v>1655320</v>
      </c>
    </row>
    <row r="139" spans="1:8" x14ac:dyDescent="0.3">
      <c r="A139" s="215">
        <v>45344</v>
      </c>
      <c r="B139" s="11" t="s">
        <v>5085</v>
      </c>
      <c r="C139" s="6" t="s">
        <v>26</v>
      </c>
      <c r="D139" t="s">
        <v>5115</v>
      </c>
      <c r="E139" t="s">
        <v>4042</v>
      </c>
      <c r="G139">
        <v>3500</v>
      </c>
      <c r="H139" s="218">
        <f t="shared" si="2"/>
        <v>1651820</v>
      </c>
    </row>
    <row r="140" spans="1:8" x14ac:dyDescent="0.3">
      <c r="A140" s="215">
        <v>45344</v>
      </c>
      <c r="B140" s="11" t="s">
        <v>5086</v>
      </c>
      <c r="C140" s="6" t="s">
        <v>5094</v>
      </c>
      <c r="D140" t="s">
        <v>5095</v>
      </c>
      <c r="E140" t="s">
        <v>5077</v>
      </c>
      <c r="G140">
        <v>21000</v>
      </c>
      <c r="H140" s="218">
        <f t="shared" si="2"/>
        <v>1630820</v>
      </c>
    </row>
    <row r="141" spans="1:8" x14ac:dyDescent="0.3">
      <c r="A141" s="215">
        <v>45345</v>
      </c>
      <c r="B141" s="11" t="s">
        <v>5087</v>
      </c>
      <c r="C141" s="6" t="s">
        <v>4925</v>
      </c>
      <c r="D141" t="s">
        <v>5096</v>
      </c>
      <c r="E141" t="s">
        <v>5099</v>
      </c>
      <c r="G141">
        <v>30000</v>
      </c>
      <c r="H141" s="218">
        <f t="shared" si="2"/>
        <v>1600820</v>
      </c>
    </row>
    <row r="142" spans="1:8" x14ac:dyDescent="0.3">
      <c r="A142" s="215">
        <v>45345</v>
      </c>
      <c r="B142" s="11" t="s">
        <v>5088</v>
      </c>
      <c r="C142" s="6" t="s">
        <v>26</v>
      </c>
      <c r="D142" t="s">
        <v>5100</v>
      </c>
      <c r="E142" t="s">
        <v>5097</v>
      </c>
      <c r="G142">
        <v>20000</v>
      </c>
      <c r="H142" s="218">
        <f t="shared" si="2"/>
        <v>1580820</v>
      </c>
    </row>
    <row r="143" spans="1:8" x14ac:dyDescent="0.3">
      <c r="A143" s="215">
        <v>45345</v>
      </c>
      <c r="B143" s="11" t="s">
        <v>5089</v>
      </c>
      <c r="C143" s="6" t="s">
        <v>5098</v>
      </c>
      <c r="D143" t="s">
        <v>5116</v>
      </c>
      <c r="E143" t="s">
        <v>5101</v>
      </c>
      <c r="G143">
        <v>20000</v>
      </c>
      <c r="H143" s="218">
        <f t="shared" si="2"/>
        <v>1560820</v>
      </c>
    </row>
    <row r="144" spans="1:8" x14ac:dyDescent="0.3">
      <c r="A144" s="215">
        <v>45345</v>
      </c>
      <c r="B144" s="11" t="s">
        <v>5090</v>
      </c>
      <c r="C144" s="6" t="s">
        <v>3950</v>
      </c>
      <c r="D144" t="s">
        <v>5117</v>
      </c>
      <c r="E144" t="s">
        <v>4042</v>
      </c>
      <c r="G144">
        <v>24000</v>
      </c>
      <c r="H144" s="218">
        <f t="shared" si="2"/>
        <v>1536820</v>
      </c>
    </row>
    <row r="145" spans="1:8" x14ac:dyDescent="0.3">
      <c r="A145" s="215">
        <v>45348</v>
      </c>
      <c r="B145" s="11" t="s">
        <v>5091</v>
      </c>
      <c r="C145" s="6" t="s">
        <v>3830</v>
      </c>
      <c r="D145" t="s">
        <v>5009</v>
      </c>
      <c r="E145" t="s">
        <v>4178</v>
      </c>
      <c r="G145">
        <v>26000</v>
      </c>
      <c r="H145" s="218">
        <f t="shared" si="2"/>
        <v>1510820</v>
      </c>
    </row>
    <row r="146" spans="1:8" x14ac:dyDescent="0.3">
      <c r="A146" s="215">
        <v>45349</v>
      </c>
      <c r="B146" s="11" t="s">
        <v>5118</v>
      </c>
      <c r="C146" s="6" t="s">
        <v>3855</v>
      </c>
      <c r="D146" t="s">
        <v>3980</v>
      </c>
      <c r="E146" t="s">
        <v>3981</v>
      </c>
      <c r="G146">
        <v>50000</v>
      </c>
      <c r="H146" s="218">
        <f t="shared" si="2"/>
        <v>1460820</v>
      </c>
    </row>
    <row r="147" spans="1:8" x14ac:dyDescent="0.3">
      <c r="A147" s="215">
        <v>45349</v>
      </c>
      <c r="B147" s="11" t="s">
        <v>5119</v>
      </c>
      <c r="C147" s="6" t="s">
        <v>26</v>
      </c>
      <c r="D147" t="s">
        <v>5128</v>
      </c>
      <c r="E147" t="s">
        <v>4269</v>
      </c>
      <c r="G147">
        <v>120000</v>
      </c>
      <c r="H147" s="218">
        <f t="shared" si="2"/>
        <v>1340820</v>
      </c>
    </row>
    <row r="148" spans="1:8" x14ac:dyDescent="0.3">
      <c r="A148" s="215">
        <v>45349</v>
      </c>
      <c r="B148" s="11" t="s">
        <v>5120</v>
      </c>
      <c r="C148" s="6" t="s">
        <v>3473</v>
      </c>
      <c r="D148" t="s">
        <v>5129</v>
      </c>
      <c r="E148" t="s">
        <v>4944</v>
      </c>
      <c r="G148">
        <v>160000</v>
      </c>
      <c r="H148" s="218">
        <f t="shared" si="2"/>
        <v>1180820</v>
      </c>
    </row>
    <row r="149" spans="1:8" x14ac:dyDescent="0.3">
      <c r="A149" s="215">
        <v>45349</v>
      </c>
      <c r="B149" s="11" t="s">
        <v>5121</v>
      </c>
      <c r="C149" s="6" t="s">
        <v>3855</v>
      </c>
      <c r="D149" t="s">
        <v>5130</v>
      </c>
      <c r="E149" t="s">
        <v>5071</v>
      </c>
      <c r="G149">
        <v>100000</v>
      </c>
      <c r="H149" s="218">
        <f t="shared" si="2"/>
        <v>1080820</v>
      </c>
    </row>
    <row r="150" spans="1:8" x14ac:dyDescent="0.3">
      <c r="A150" s="215">
        <v>45350</v>
      </c>
      <c r="B150" s="11" t="s">
        <v>5122</v>
      </c>
      <c r="C150" s="6" t="s">
        <v>26</v>
      </c>
      <c r="D150" t="s">
        <v>4981</v>
      </c>
      <c r="E150" t="s">
        <v>4042</v>
      </c>
      <c r="G150">
        <v>36500</v>
      </c>
      <c r="H150" s="218">
        <f t="shared" si="2"/>
        <v>1044320</v>
      </c>
    </row>
    <row r="151" spans="1:8" x14ac:dyDescent="0.3">
      <c r="A151" s="215">
        <v>45350</v>
      </c>
      <c r="B151" s="11" t="s">
        <v>5123</v>
      </c>
      <c r="C151" s="6" t="s">
        <v>3830</v>
      </c>
      <c r="D151" t="s">
        <v>5009</v>
      </c>
      <c r="E151" t="s">
        <v>4178</v>
      </c>
      <c r="G151">
        <v>16000</v>
      </c>
      <c r="H151" s="218">
        <f t="shared" si="2"/>
        <v>1028320</v>
      </c>
    </row>
    <row r="152" spans="1:8" x14ac:dyDescent="0.3">
      <c r="A152" s="215">
        <v>45350</v>
      </c>
      <c r="B152" s="11" t="s">
        <v>5124</v>
      </c>
      <c r="C152" s="6" t="s">
        <v>4861</v>
      </c>
      <c r="D152" t="s">
        <v>5131</v>
      </c>
      <c r="E152" t="s">
        <v>4272</v>
      </c>
      <c r="G152">
        <v>10000</v>
      </c>
      <c r="H152" s="218">
        <f t="shared" si="2"/>
        <v>1018320</v>
      </c>
    </row>
    <row r="153" spans="1:8" x14ac:dyDescent="0.3">
      <c r="A153" s="215">
        <v>45350</v>
      </c>
      <c r="B153" s="11" t="s">
        <v>5125</v>
      </c>
      <c r="C153" s="6" t="s">
        <v>3950</v>
      </c>
      <c r="D153" t="s">
        <v>5132</v>
      </c>
      <c r="E153" t="s">
        <v>5133</v>
      </c>
      <c r="G153">
        <v>51750</v>
      </c>
      <c r="H153" s="218">
        <f t="shared" si="2"/>
        <v>966570</v>
      </c>
    </row>
    <row r="154" spans="1:8" x14ac:dyDescent="0.3">
      <c r="A154" s="215">
        <v>45350</v>
      </c>
      <c r="B154" s="11" t="s">
        <v>5126</v>
      </c>
      <c r="C154" s="6" t="s">
        <v>3855</v>
      </c>
      <c r="D154" t="s">
        <v>5134</v>
      </c>
      <c r="E154" t="s">
        <v>4178</v>
      </c>
      <c r="G154">
        <v>10000</v>
      </c>
      <c r="H154" s="218">
        <f t="shared" si="2"/>
        <v>956570</v>
      </c>
    </row>
    <row r="155" spans="1:8" x14ac:dyDescent="0.3">
      <c r="A155" s="215">
        <v>45350</v>
      </c>
      <c r="B155" s="11" t="s">
        <v>5127</v>
      </c>
      <c r="C155" s="6" t="s">
        <v>3855</v>
      </c>
      <c r="D155" t="s">
        <v>5135</v>
      </c>
      <c r="E155" t="s">
        <v>5136</v>
      </c>
      <c r="G155">
        <v>30000</v>
      </c>
      <c r="H155" s="218">
        <f t="shared" si="2"/>
        <v>926570</v>
      </c>
    </row>
    <row r="156" spans="1:8" x14ac:dyDescent="0.3">
      <c r="A156" s="215">
        <v>45351</v>
      </c>
      <c r="B156" s="11" t="s">
        <v>5137</v>
      </c>
      <c r="C156" s="6" t="s">
        <v>5019</v>
      </c>
      <c r="D156" t="s">
        <v>5138</v>
      </c>
      <c r="E156" t="s">
        <v>4042</v>
      </c>
      <c r="G156">
        <v>100000</v>
      </c>
      <c r="H156" s="218">
        <f t="shared" si="2"/>
        <v>826570</v>
      </c>
    </row>
    <row r="157" spans="1:8" x14ac:dyDescent="0.3">
      <c r="A157" s="215"/>
      <c r="H157" s="218">
        <f t="shared" si="2"/>
        <v>826570</v>
      </c>
    </row>
    <row r="158" spans="1:8" x14ac:dyDescent="0.3">
      <c r="H158" s="218">
        <f t="shared" si="2"/>
        <v>826570</v>
      </c>
    </row>
    <row r="159" spans="1:8" x14ac:dyDescent="0.3">
      <c r="H159" s="218">
        <f t="shared" si="2"/>
        <v>826570</v>
      </c>
    </row>
    <row r="160" spans="1:8" x14ac:dyDescent="0.3">
      <c r="H160" s="218">
        <f t="shared" si="2"/>
        <v>826570</v>
      </c>
    </row>
    <row r="161" spans="8:8" x14ac:dyDescent="0.3">
      <c r="H161" s="218">
        <f t="shared" si="2"/>
        <v>826570</v>
      </c>
    </row>
    <row r="162" spans="8:8" x14ac:dyDescent="0.3">
      <c r="H162" s="218">
        <f t="shared" si="2"/>
        <v>826570</v>
      </c>
    </row>
    <row r="163" spans="8:8" x14ac:dyDescent="0.3">
      <c r="H163" s="218">
        <f t="shared" si="2"/>
        <v>826570</v>
      </c>
    </row>
    <row r="164" spans="8:8" x14ac:dyDescent="0.3">
      <c r="H164" s="218">
        <f t="shared" si="2"/>
        <v>826570</v>
      </c>
    </row>
    <row r="165" spans="8:8" x14ac:dyDescent="0.3">
      <c r="H165" s="218">
        <f t="shared" si="2"/>
        <v>826570</v>
      </c>
    </row>
    <row r="166" spans="8:8" x14ac:dyDescent="0.3">
      <c r="H166" s="218">
        <f t="shared" si="2"/>
        <v>826570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98"/>
  <sheetViews>
    <sheetView topLeftCell="A101" workbookViewId="0">
      <selection activeCell="E110" sqref="E110"/>
    </sheetView>
  </sheetViews>
  <sheetFormatPr defaultRowHeight="14.4" x14ac:dyDescent="0.3"/>
  <cols>
    <col min="1" max="1" width="7" bestFit="1" customWidth="1"/>
    <col min="2" max="2" width="58.33203125" bestFit="1" customWidth="1"/>
    <col min="3" max="3" width="23.88671875" bestFit="1" customWidth="1"/>
    <col min="5" max="5" width="23.5546875" customWidth="1"/>
  </cols>
  <sheetData>
    <row r="1" spans="1:5" x14ac:dyDescent="0.3">
      <c r="A1" t="s">
        <v>845</v>
      </c>
      <c r="B1" t="s">
        <v>846</v>
      </c>
      <c r="C1" t="s">
        <v>847</v>
      </c>
      <c r="E1" s="2" t="s">
        <v>2</v>
      </c>
    </row>
    <row r="2" spans="1:5" x14ac:dyDescent="0.3">
      <c r="A2">
        <v>100100</v>
      </c>
      <c r="B2" t="s">
        <v>848</v>
      </c>
      <c r="C2" t="s">
        <v>849</v>
      </c>
      <c r="E2" s="4" t="s">
        <v>127</v>
      </c>
    </row>
    <row r="3" spans="1:5" x14ac:dyDescent="0.3">
      <c r="A3">
        <v>100110</v>
      </c>
      <c r="B3" t="s">
        <v>850</v>
      </c>
      <c r="C3" t="s">
        <v>849</v>
      </c>
      <c r="E3" s="4" t="s">
        <v>576</v>
      </c>
    </row>
    <row r="4" spans="1:5" x14ac:dyDescent="0.3">
      <c r="A4">
        <v>100200</v>
      </c>
      <c r="B4" t="s">
        <v>851</v>
      </c>
      <c r="C4" t="s">
        <v>849</v>
      </c>
      <c r="E4" s="4" t="s">
        <v>368</v>
      </c>
    </row>
    <row r="5" spans="1:5" x14ac:dyDescent="0.3">
      <c r="A5">
        <v>100210</v>
      </c>
      <c r="B5" t="s">
        <v>852</v>
      </c>
      <c r="C5" t="s">
        <v>849</v>
      </c>
      <c r="E5" s="4" t="s">
        <v>728</v>
      </c>
    </row>
    <row r="6" spans="1:5" x14ac:dyDescent="0.3">
      <c r="A6">
        <v>200100</v>
      </c>
      <c r="B6" t="s">
        <v>764</v>
      </c>
      <c r="C6" t="s">
        <v>853</v>
      </c>
      <c r="E6" s="4" t="s">
        <v>518</v>
      </c>
    </row>
    <row r="7" spans="1:5" x14ac:dyDescent="0.3">
      <c r="A7">
        <v>200110</v>
      </c>
      <c r="B7" t="s">
        <v>854</v>
      </c>
      <c r="C7" t="s">
        <v>853</v>
      </c>
      <c r="E7" s="6" t="s">
        <v>56</v>
      </c>
    </row>
    <row r="8" spans="1:5" x14ac:dyDescent="0.3">
      <c r="A8">
        <v>200500</v>
      </c>
      <c r="B8" t="s">
        <v>855</v>
      </c>
      <c r="C8" t="s">
        <v>853</v>
      </c>
      <c r="E8" s="4" t="s">
        <v>178</v>
      </c>
    </row>
    <row r="9" spans="1:5" x14ac:dyDescent="0.3">
      <c r="A9">
        <v>210010</v>
      </c>
      <c r="B9" t="s">
        <v>581</v>
      </c>
      <c r="C9" t="s">
        <v>853</v>
      </c>
      <c r="E9" s="4" t="s">
        <v>285</v>
      </c>
    </row>
    <row r="10" spans="1:5" x14ac:dyDescent="0.3">
      <c r="A10">
        <v>210020</v>
      </c>
      <c r="B10" t="s">
        <v>638</v>
      </c>
      <c r="C10" t="s">
        <v>853</v>
      </c>
      <c r="E10" s="4" t="s">
        <v>231</v>
      </c>
    </row>
    <row r="11" spans="1:5" x14ac:dyDescent="0.3">
      <c r="A11">
        <v>210030</v>
      </c>
      <c r="B11" t="s">
        <v>856</v>
      </c>
      <c r="C11" t="s">
        <v>853</v>
      </c>
      <c r="E11" s="4" t="s">
        <v>304</v>
      </c>
    </row>
    <row r="12" spans="1:5" x14ac:dyDescent="0.3">
      <c r="A12">
        <v>210250</v>
      </c>
      <c r="B12" t="s">
        <v>857</v>
      </c>
      <c r="C12" t="s">
        <v>853</v>
      </c>
      <c r="E12" s="4" t="s">
        <v>339</v>
      </c>
    </row>
    <row r="13" spans="1:5" x14ac:dyDescent="0.3">
      <c r="A13">
        <v>210300</v>
      </c>
      <c r="B13" t="s">
        <v>858</v>
      </c>
      <c r="C13" t="s">
        <v>853</v>
      </c>
      <c r="E13" s="4" t="s">
        <v>255</v>
      </c>
    </row>
    <row r="14" spans="1:5" x14ac:dyDescent="0.3">
      <c r="A14">
        <v>210305</v>
      </c>
      <c r="B14" t="s">
        <v>859</v>
      </c>
      <c r="C14" t="s">
        <v>853</v>
      </c>
      <c r="E14" s="4" t="s">
        <v>342</v>
      </c>
    </row>
    <row r="15" spans="1:5" x14ac:dyDescent="0.3">
      <c r="A15">
        <v>210310</v>
      </c>
      <c r="B15" t="s">
        <v>860</v>
      </c>
      <c r="C15" t="s">
        <v>853</v>
      </c>
      <c r="E15" s="4" t="s">
        <v>336</v>
      </c>
    </row>
    <row r="16" spans="1:5" x14ac:dyDescent="0.3">
      <c r="A16">
        <v>210320</v>
      </c>
      <c r="B16" t="s">
        <v>475</v>
      </c>
      <c r="C16" t="s">
        <v>853</v>
      </c>
      <c r="E16" s="4" t="s">
        <v>144</v>
      </c>
    </row>
    <row r="17" spans="1:5" x14ac:dyDescent="0.3">
      <c r="A17">
        <v>210330</v>
      </c>
      <c r="B17" t="s">
        <v>861</v>
      </c>
      <c r="C17" t="s">
        <v>853</v>
      </c>
      <c r="E17" s="4" t="s">
        <v>654</v>
      </c>
    </row>
    <row r="18" spans="1:5" x14ac:dyDescent="0.3">
      <c r="A18">
        <v>210340</v>
      </c>
      <c r="B18" t="s">
        <v>444</v>
      </c>
      <c r="C18" t="s">
        <v>853</v>
      </c>
      <c r="E18" s="4" t="s">
        <v>319</v>
      </c>
    </row>
    <row r="19" spans="1:5" x14ac:dyDescent="0.3">
      <c r="A19">
        <v>210400</v>
      </c>
      <c r="B19" t="s">
        <v>862</v>
      </c>
      <c r="C19" t="s">
        <v>853</v>
      </c>
      <c r="E19" s="4" t="s">
        <v>635</v>
      </c>
    </row>
    <row r="20" spans="1:5" x14ac:dyDescent="0.3">
      <c r="A20">
        <v>211100</v>
      </c>
      <c r="B20" t="s">
        <v>863</v>
      </c>
      <c r="C20" t="s">
        <v>853</v>
      </c>
      <c r="E20" s="6" t="s">
        <v>776</v>
      </c>
    </row>
    <row r="21" spans="1:5" x14ac:dyDescent="0.3">
      <c r="A21">
        <v>211110</v>
      </c>
      <c r="B21" t="s">
        <v>864</v>
      </c>
      <c r="C21" t="s">
        <v>853</v>
      </c>
      <c r="E21" s="4" t="s">
        <v>233</v>
      </c>
    </row>
    <row r="22" spans="1:5" x14ac:dyDescent="0.3">
      <c r="A22">
        <v>211200</v>
      </c>
      <c r="B22" t="s">
        <v>865</v>
      </c>
      <c r="C22" t="s">
        <v>853</v>
      </c>
      <c r="E22" s="37" t="s">
        <v>525</v>
      </c>
    </row>
    <row r="23" spans="1:5" x14ac:dyDescent="0.3">
      <c r="A23">
        <v>211500</v>
      </c>
      <c r="B23" t="s">
        <v>866</v>
      </c>
      <c r="C23" t="s">
        <v>853</v>
      </c>
      <c r="E23" s="4" t="s">
        <v>515</v>
      </c>
    </row>
    <row r="24" spans="1:5" x14ac:dyDescent="0.3">
      <c r="A24">
        <v>211600</v>
      </c>
      <c r="B24" t="s">
        <v>477</v>
      </c>
      <c r="C24" t="s">
        <v>853</v>
      </c>
      <c r="E24" s="6" t="s">
        <v>114</v>
      </c>
    </row>
    <row r="25" spans="1:5" x14ac:dyDescent="0.3">
      <c r="A25">
        <v>211700</v>
      </c>
      <c r="B25" t="s">
        <v>867</v>
      </c>
      <c r="C25" t="s">
        <v>853</v>
      </c>
      <c r="E25" s="4" t="s">
        <v>180</v>
      </c>
    </row>
    <row r="26" spans="1:5" x14ac:dyDescent="0.3">
      <c r="A26">
        <v>215010</v>
      </c>
      <c r="B26" t="s">
        <v>868</v>
      </c>
      <c r="C26" t="s">
        <v>853</v>
      </c>
      <c r="E26" s="37" t="s">
        <v>266</v>
      </c>
    </row>
    <row r="27" spans="1:5" x14ac:dyDescent="0.3">
      <c r="A27">
        <v>215100</v>
      </c>
      <c r="B27" t="s">
        <v>869</v>
      </c>
      <c r="C27" t="s">
        <v>853</v>
      </c>
      <c r="E27" s="6" t="s">
        <v>1194</v>
      </c>
    </row>
    <row r="28" spans="1:5" x14ac:dyDescent="0.3">
      <c r="A28">
        <v>215110</v>
      </c>
      <c r="B28" t="s">
        <v>870</v>
      </c>
      <c r="C28" t="s">
        <v>853</v>
      </c>
      <c r="E28" s="6" t="s">
        <v>73</v>
      </c>
    </row>
    <row r="29" spans="1:5" x14ac:dyDescent="0.3">
      <c r="A29">
        <v>215120</v>
      </c>
      <c r="B29" t="s">
        <v>871</v>
      </c>
      <c r="C29" t="s">
        <v>853</v>
      </c>
      <c r="E29" s="6" t="s">
        <v>24</v>
      </c>
    </row>
    <row r="30" spans="1:5" x14ac:dyDescent="0.3">
      <c r="A30">
        <v>215130</v>
      </c>
      <c r="B30" t="s">
        <v>872</v>
      </c>
      <c r="C30" t="s">
        <v>853</v>
      </c>
      <c r="E30" s="4" t="s">
        <v>242</v>
      </c>
    </row>
    <row r="31" spans="1:5" x14ac:dyDescent="0.3">
      <c r="A31">
        <v>215140</v>
      </c>
      <c r="B31" t="s">
        <v>873</v>
      </c>
      <c r="C31" t="s">
        <v>853</v>
      </c>
      <c r="E31" s="41" t="s">
        <v>97</v>
      </c>
    </row>
    <row r="32" spans="1:5" x14ac:dyDescent="0.3">
      <c r="A32">
        <v>215200</v>
      </c>
      <c r="B32" t="s">
        <v>611</v>
      </c>
      <c r="C32" t="s">
        <v>853</v>
      </c>
      <c r="E32" s="6" t="s">
        <v>667</v>
      </c>
    </row>
    <row r="33" spans="1:5" x14ac:dyDescent="0.3">
      <c r="A33">
        <v>215300</v>
      </c>
      <c r="B33" t="s">
        <v>874</v>
      </c>
      <c r="C33" t="s">
        <v>853</v>
      </c>
      <c r="E33" s="4" t="s">
        <v>155</v>
      </c>
    </row>
    <row r="34" spans="1:5" x14ac:dyDescent="0.3">
      <c r="A34">
        <v>215310</v>
      </c>
      <c r="B34" t="s">
        <v>875</v>
      </c>
      <c r="C34" t="s">
        <v>853</v>
      </c>
      <c r="E34" s="4" t="s">
        <v>226</v>
      </c>
    </row>
    <row r="35" spans="1:5" x14ac:dyDescent="0.3">
      <c r="A35">
        <v>215400</v>
      </c>
      <c r="B35" t="s">
        <v>798</v>
      </c>
      <c r="C35" t="s">
        <v>853</v>
      </c>
      <c r="E35" s="4" t="s">
        <v>386</v>
      </c>
    </row>
    <row r="36" spans="1:5" x14ac:dyDescent="0.3">
      <c r="A36">
        <v>220010</v>
      </c>
      <c r="B36" t="s">
        <v>793</v>
      </c>
      <c r="C36" t="s">
        <v>853</v>
      </c>
      <c r="E36" s="4" t="s">
        <v>402</v>
      </c>
    </row>
    <row r="37" spans="1:5" x14ac:dyDescent="0.3">
      <c r="A37">
        <v>220020</v>
      </c>
      <c r="B37" t="s">
        <v>876</v>
      </c>
      <c r="C37" t="s">
        <v>853</v>
      </c>
      <c r="E37" s="6" t="s">
        <v>66</v>
      </c>
    </row>
    <row r="38" spans="1:5" x14ac:dyDescent="0.3">
      <c r="A38">
        <v>220030</v>
      </c>
      <c r="B38" t="s">
        <v>936</v>
      </c>
      <c r="C38" t="s">
        <v>853</v>
      </c>
      <c r="E38" s="6" t="s">
        <v>92</v>
      </c>
    </row>
    <row r="39" spans="1:5" x14ac:dyDescent="0.3">
      <c r="A39">
        <v>220100</v>
      </c>
      <c r="B39" t="s">
        <v>877</v>
      </c>
      <c r="C39" t="s">
        <v>853</v>
      </c>
      <c r="E39" s="4" t="s">
        <v>521</v>
      </c>
    </row>
    <row r="40" spans="1:5" x14ac:dyDescent="0.3">
      <c r="A40">
        <v>220105</v>
      </c>
      <c r="B40" t="s">
        <v>878</v>
      </c>
      <c r="C40" t="s">
        <v>853</v>
      </c>
      <c r="E40" s="6" t="s">
        <v>16</v>
      </c>
    </row>
    <row r="41" spans="1:5" x14ac:dyDescent="0.3">
      <c r="A41">
        <v>220110</v>
      </c>
      <c r="B41" t="s">
        <v>489</v>
      </c>
      <c r="C41" t="s">
        <v>853</v>
      </c>
      <c r="E41" s="4" t="s">
        <v>405</v>
      </c>
    </row>
    <row r="42" spans="1:5" x14ac:dyDescent="0.3">
      <c r="A42">
        <v>220120</v>
      </c>
      <c r="B42" t="s">
        <v>879</v>
      </c>
      <c r="C42" t="s">
        <v>853</v>
      </c>
      <c r="E42" s="6" t="s">
        <v>99</v>
      </c>
    </row>
    <row r="43" spans="1:5" x14ac:dyDescent="0.3">
      <c r="A43">
        <v>220130</v>
      </c>
      <c r="B43" t="s">
        <v>512</v>
      </c>
      <c r="C43" t="s">
        <v>853</v>
      </c>
      <c r="E43" s="37" t="s">
        <v>542</v>
      </c>
    </row>
    <row r="44" spans="1:5" x14ac:dyDescent="0.3">
      <c r="A44">
        <v>220140</v>
      </c>
      <c r="B44" t="s">
        <v>485</v>
      </c>
      <c r="C44" t="s">
        <v>853</v>
      </c>
      <c r="E44" s="4" t="s">
        <v>428</v>
      </c>
    </row>
    <row r="45" spans="1:5" x14ac:dyDescent="0.3">
      <c r="A45">
        <v>230010</v>
      </c>
      <c r="B45" t="s">
        <v>721</v>
      </c>
      <c r="C45" t="s">
        <v>853</v>
      </c>
      <c r="E45" s="4" t="s">
        <v>150</v>
      </c>
    </row>
    <row r="46" spans="1:5" x14ac:dyDescent="0.3">
      <c r="A46">
        <v>230020</v>
      </c>
      <c r="B46" t="s">
        <v>536</v>
      </c>
      <c r="C46" t="s">
        <v>853</v>
      </c>
      <c r="E46" s="4" t="s">
        <v>251</v>
      </c>
    </row>
    <row r="47" spans="1:5" x14ac:dyDescent="0.3">
      <c r="A47">
        <v>230100</v>
      </c>
      <c r="B47" t="s">
        <v>880</v>
      </c>
      <c r="C47" t="s">
        <v>853</v>
      </c>
      <c r="E47" s="4" t="s">
        <v>239</v>
      </c>
    </row>
    <row r="48" spans="1:5" x14ac:dyDescent="0.3">
      <c r="A48">
        <v>230110</v>
      </c>
      <c r="B48" t="s">
        <v>605</v>
      </c>
      <c r="C48" t="s">
        <v>853</v>
      </c>
      <c r="E48" s="37" t="s">
        <v>450</v>
      </c>
    </row>
    <row r="49" spans="1:5" x14ac:dyDescent="0.3">
      <c r="A49">
        <v>230120</v>
      </c>
      <c r="B49" t="s">
        <v>881</v>
      </c>
      <c r="C49" t="s">
        <v>853</v>
      </c>
      <c r="E49" s="37" t="s">
        <v>394</v>
      </c>
    </row>
    <row r="50" spans="1:5" x14ac:dyDescent="0.3">
      <c r="A50">
        <v>230130</v>
      </c>
      <c r="B50" t="s">
        <v>882</v>
      </c>
      <c r="C50" t="s">
        <v>853</v>
      </c>
      <c r="E50" s="4" t="s">
        <v>200</v>
      </c>
    </row>
    <row r="51" spans="1:5" x14ac:dyDescent="0.3">
      <c r="A51">
        <v>230140</v>
      </c>
      <c r="B51" t="s">
        <v>883</v>
      </c>
      <c r="C51" t="s">
        <v>853</v>
      </c>
      <c r="E51" s="4" t="s">
        <v>510</v>
      </c>
    </row>
    <row r="52" spans="1:5" x14ac:dyDescent="0.3">
      <c r="A52">
        <v>240010</v>
      </c>
      <c r="B52" t="s">
        <v>884</v>
      </c>
      <c r="C52" t="s">
        <v>853</v>
      </c>
      <c r="E52" s="4" t="s">
        <v>289</v>
      </c>
    </row>
    <row r="53" spans="1:5" x14ac:dyDescent="0.3">
      <c r="A53">
        <v>240020</v>
      </c>
      <c r="B53" t="s">
        <v>885</v>
      </c>
      <c r="C53" t="s">
        <v>853</v>
      </c>
      <c r="E53" s="4" t="s">
        <v>205</v>
      </c>
    </row>
    <row r="54" spans="1:5" x14ac:dyDescent="0.3">
      <c r="A54">
        <v>240030</v>
      </c>
      <c r="B54" t="s">
        <v>886</v>
      </c>
      <c r="C54" t="s">
        <v>853</v>
      </c>
      <c r="E54" s="4" t="s">
        <v>161</v>
      </c>
    </row>
    <row r="55" spans="1:5" x14ac:dyDescent="0.3">
      <c r="A55">
        <v>245010</v>
      </c>
      <c r="B55" t="s">
        <v>887</v>
      </c>
      <c r="C55" t="s">
        <v>853</v>
      </c>
      <c r="E55" s="6" t="s">
        <v>44</v>
      </c>
    </row>
    <row r="56" spans="1:5" x14ac:dyDescent="0.3">
      <c r="A56">
        <v>245020</v>
      </c>
      <c r="B56" t="s">
        <v>888</v>
      </c>
      <c r="C56" t="s">
        <v>853</v>
      </c>
      <c r="E56" s="4" t="s">
        <v>478</v>
      </c>
    </row>
    <row r="57" spans="1:5" x14ac:dyDescent="0.3">
      <c r="A57">
        <v>250010</v>
      </c>
      <c r="B57" t="s">
        <v>889</v>
      </c>
      <c r="C57" t="s">
        <v>853</v>
      </c>
      <c r="E57" s="4" t="s">
        <v>633</v>
      </c>
    </row>
    <row r="58" spans="1:5" x14ac:dyDescent="0.3">
      <c r="A58">
        <v>250100</v>
      </c>
      <c r="B58" t="s">
        <v>890</v>
      </c>
      <c r="C58" t="s">
        <v>853</v>
      </c>
      <c r="E58" s="4" t="s">
        <v>601</v>
      </c>
    </row>
    <row r="59" spans="1:5" x14ac:dyDescent="0.3">
      <c r="A59">
        <v>250300</v>
      </c>
      <c r="B59" t="s">
        <v>891</v>
      </c>
      <c r="C59" t="s">
        <v>853</v>
      </c>
      <c r="E59" s="6" t="s">
        <v>14</v>
      </c>
    </row>
    <row r="60" spans="1:5" x14ac:dyDescent="0.3">
      <c r="A60">
        <v>250400</v>
      </c>
      <c r="B60" t="s">
        <v>892</v>
      </c>
      <c r="C60" t="s">
        <v>853</v>
      </c>
      <c r="E60" s="41" t="s">
        <v>95</v>
      </c>
    </row>
    <row r="61" spans="1:5" x14ac:dyDescent="0.3">
      <c r="A61">
        <v>250500</v>
      </c>
      <c r="B61" t="s">
        <v>529</v>
      </c>
      <c r="C61" t="s">
        <v>853</v>
      </c>
      <c r="E61" s="6" t="s">
        <v>26</v>
      </c>
    </row>
    <row r="62" spans="1:5" x14ac:dyDescent="0.3">
      <c r="A62">
        <v>250600</v>
      </c>
      <c r="B62" t="s">
        <v>483</v>
      </c>
      <c r="C62" t="s">
        <v>853</v>
      </c>
      <c r="E62" s="4" t="s">
        <v>538</v>
      </c>
    </row>
    <row r="63" spans="1:5" x14ac:dyDescent="0.3">
      <c r="A63">
        <v>301010</v>
      </c>
      <c r="B63" t="s">
        <v>547</v>
      </c>
      <c r="C63" t="s">
        <v>893</v>
      </c>
      <c r="E63" s="6" t="s">
        <v>36</v>
      </c>
    </row>
    <row r="64" spans="1:5" x14ac:dyDescent="0.3">
      <c r="A64">
        <v>301020</v>
      </c>
      <c r="B64" t="s">
        <v>481</v>
      </c>
      <c r="C64" t="s">
        <v>893</v>
      </c>
      <c r="E64" s="6" t="s">
        <v>29</v>
      </c>
    </row>
    <row r="65" spans="1:5" x14ac:dyDescent="0.3">
      <c r="A65">
        <v>301030</v>
      </c>
      <c r="B65" t="s">
        <v>894</v>
      </c>
      <c r="C65" t="s">
        <v>893</v>
      </c>
      <c r="E65" s="4" t="s">
        <v>366</v>
      </c>
    </row>
    <row r="66" spans="1:5" x14ac:dyDescent="0.3">
      <c r="A66">
        <v>301040</v>
      </c>
      <c r="B66" t="s">
        <v>603</v>
      </c>
      <c r="C66" t="s">
        <v>893</v>
      </c>
      <c r="E66" s="4" t="s">
        <v>170</v>
      </c>
    </row>
    <row r="67" spans="1:5" x14ac:dyDescent="0.3">
      <c r="A67">
        <v>301050</v>
      </c>
      <c r="B67" t="s">
        <v>895</v>
      </c>
      <c r="C67" t="s">
        <v>893</v>
      </c>
      <c r="E67" s="4" t="s">
        <v>531</v>
      </c>
    </row>
    <row r="68" spans="1:5" x14ac:dyDescent="0.3">
      <c r="A68">
        <v>301200</v>
      </c>
      <c r="B68" t="s">
        <v>896</v>
      </c>
      <c r="C68" t="s">
        <v>893</v>
      </c>
      <c r="E68" s="4" t="s">
        <v>348</v>
      </c>
    </row>
    <row r="69" spans="1:5" x14ac:dyDescent="0.3">
      <c r="A69">
        <v>301210</v>
      </c>
      <c r="B69" t="s">
        <v>897</v>
      </c>
      <c r="C69" t="s">
        <v>893</v>
      </c>
      <c r="E69" s="4" t="s">
        <v>295</v>
      </c>
    </row>
    <row r="70" spans="1:5" x14ac:dyDescent="0.3">
      <c r="A70">
        <v>301220</v>
      </c>
      <c r="B70" t="s">
        <v>811</v>
      </c>
      <c r="C70" t="s">
        <v>893</v>
      </c>
      <c r="E70" s="41" t="s">
        <v>32</v>
      </c>
    </row>
    <row r="71" spans="1:5" x14ac:dyDescent="0.3">
      <c r="A71">
        <v>301230</v>
      </c>
      <c r="B71" t="s">
        <v>607</v>
      </c>
      <c r="C71" t="s">
        <v>893</v>
      </c>
      <c r="E71" s="4" t="s">
        <v>158</v>
      </c>
    </row>
    <row r="72" spans="1:5" x14ac:dyDescent="0.3">
      <c r="A72">
        <v>310010</v>
      </c>
      <c r="B72" t="s">
        <v>898</v>
      </c>
      <c r="C72" t="s">
        <v>893</v>
      </c>
      <c r="E72" s="4" t="s">
        <v>308</v>
      </c>
    </row>
    <row r="73" spans="1:5" x14ac:dyDescent="0.3">
      <c r="A73">
        <v>310020</v>
      </c>
      <c r="B73" t="s">
        <v>899</v>
      </c>
      <c r="C73" t="s">
        <v>893</v>
      </c>
      <c r="E73" s="6" t="s">
        <v>47</v>
      </c>
    </row>
    <row r="74" spans="1:5" x14ac:dyDescent="0.3">
      <c r="A74">
        <v>310100</v>
      </c>
      <c r="B74" t="s">
        <v>466</v>
      </c>
      <c r="C74" t="s">
        <v>893</v>
      </c>
      <c r="E74" s="4" t="s">
        <v>593</v>
      </c>
    </row>
    <row r="75" spans="1:5" x14ac:dyDescent="0.3">
      <c r="A75">
        <v>310110</v>
      </c>
      <c r="B75" t="s">
        <v>533</v>
      </c>
      <c r="C75" t="s">
        <v>893</v>
      </c>
      <c r="E75" s="4" t="s">
        <v>648</v>
      </c>
    </row>
    <row r="76" spans="1:5" x14ac:dyDescent="0.3">
      <c r="A76">
        <v>310120</v>
      </c>
      <c r="B76" t="s">
        <v>591</v>
      </c>
      <c r="C76" t="s">
        <v>893</v>
      </c>
      <c r="E76" s="6" t="s">
        <v>112</v>
      </c>
    </row>
    <row r="77" spans="1:5" x14ac:dyDescent="0.3">
      <c r="A77">
        <v>310130</v>
      </c>
      <c r="B77" t="s">
        <v>900</v>
      </c>
      <c r="C77" t="s">
        <v>893</v>
      </c>
      <c r="E77" s="37" t="s">
        <v>328</v>
      </c>
    </row>
    <row r="78" spans="1:5" x14ac:dyDescent="0.3">
      <c r="A78">
        <v>310140</v>
      </c>
      <c r="B78" t="s">
        <v>901</v>
      </c>
      <c r="C78" t="s">
        <v>893</v>
      </c>
      <c r="E78" s="37" t="s">
        <v>1091</v>
      </c>
    </row>
    <row r="79" spans="1:5" x14ac:dyDescent="0.3">
      <c r="A79">
        <v>310150</v>
      </c>
      <c r="B79" t="s">
        <v>497</v>
      </c>
      <c r="C79" t="s">
        <v>893</v>
      </c>
      <c r="E79" s="6" t="s">
        <v>92</v>
      </c>
    </row>
    <row r="80" spans="1:5" x14ac:dyDescent="0.3">
      <c r="A80">
        <v>310160</v>
      </c>
      <c r="B80" t="s">
        <v>726</v>
      </c>
      <c r="C80" t="s">
        <v>893</v>
      </c>
      <c r="E80" s="6" t="s">
        <v>1240</v>
      </c>
    </row>
    <row r="81" spans="1:5" x14ac:dyDescent="0.3">
      <c r="A81">
        <v>310170</v>
      </c>
      <c r="B81" t="s">
        <v>902</v>
      </c>
      <c r="C81" t="s">
        <v>893</v>
      </c>
      <c r="E81" s="6" t="s">
        <v>1252</v>
      </c>
    </row>
    <row r="82" spans="1:5" x14ac:dyDescent="0.3">
      <c r="A82">
        <v>310200</v>
      </c>
      <c r="B82" t="s">
        <v>477</v>
      </c>
      <c r="C82" t="s">
        <v>893</v>
      </c>
      <c r="E82" s="6" t="s">
        <v>1258</v>
      </c>
    </row>
    <row r="83" spans="1:5" x14ac:dyDescent="0.3">
      <c r="A83">
        <v>310250</v>
      </c>
      <c r="B83" t="s">
        <v>473</v>
      </c>
      <c r="C83" t="s">
        <v>893</v>
      </c>
      <c r="E83" s="138" t="s">
        <v>1290</v>
      </c>
    </row>
    <row r="84" spans="1:5" x14ac:dyDescent="0.3">
      <c r="A84">
        <v>310300</v>
      </c>
      <c r="B84" t="s">
        <v>903</v>
      </c>
      <c r="C84" t="s">
        <v>893</v>
      </c>
      <c r="E84" s="6" t="s">
        <v>1321</v>
      </c>
    </row>
    <row r="85" spans="1:5" x14ac:dyDescent="0.3">
      <c r="A85">
        <v>320010</v>
      </c>
      <c r="B85" t="s">
        <v>904</v>
      </c>
      <c r="C85" t="s">
        <v>893</v>
      </c>
      <c r="E85" s="6" t="s">
        <v>1352</v>
      </c>
    </row>
    <row r="86" spans="1:5" x14ac:dyDescent="0.3">
      <c r="A86">
        <v>320020</v>
      </c>
      <c r="B86" t="s">
        <v>1678</v>
      </c>
      <c r="C86" t="s">
        <v>893</v>
      </c>
      <c r="E86" s="6" t="s">
        <v>1378</v>
      </c>
    </row>
    <row r="87" spans="1:5" x14ac:dyDescent="0.3">
      <c r="A87">
        <v>320030</v>
      </c>
      <c r="B87" t="s">
        <v>905</v>
      </c>
      <c r="C87" t="s">
        <v>893</v>
      </c>
      <c r="E87" s="6" t="s">
        <v>1427</v>
      </c>
    </row>
    <row r="88" spans="1:5" x14ac:dyDescent="0.3">
      <c r="A88">
        <v>320110</v>
      </c>
      <c r="B88" t="s">
        <v>906</v>
      </c>
      <c r="C88" t="s">
        <v>893</v>
      </c>
      <c r="E88" s="6" t="s">
        <v>1462</v>
      </c>
    </row>
    <row r="89" spans="1:5" x14ac:dyDescent="0.3">
      <c r="A89">
        <v>320120</v>
      </c>
      <c r="B89" t="s">
        <v>907</v>
      </c>
      <c r="C89" t="s">
        <v>893</v>
      </c>
      <c r="E89" s="6" t="s">
        <v>1465</v>
      </c>
    </row>
    <row r="90" spans="1:5" x14ac:dyDescent="0.3">
      <c r="A90">
        <v>320130</v>
      </c>
      <c r="B90" t="s">
        <v>908</v>
      </c>
      <c r="C90" t="s">
        <v>893</v>
      </c>
      <c r="E90" s="6" t="s">
        <v>1516</v>
      </c>
    </row>
    <row r="91" spans="1:5" x14ac:dyDescent="0.3">
      <c r="A91">
        <v>320140</v>
      </c>
      <c r="B91" t="s">
        <v>909</v>
      </c>
      <c r="C91" t="s">
        <v>893</v>
      </c>
      <c r="E91" s="6" t="s">
        <v>1577</v>
      </c>
    </row>
    <row r="92" spans="1:5" x14ac:dyDescent="0.3">
      <c r="A92">
        <v>320150</v>
      </c>
      <c r="B92" t="s">
        <v>910</v>
      </c>
      <c r="C92" t="s">
        <v>893</v>
      </c>
      <c r="E92" s="6" t="s">
        <v>1736</v>
      </c>
    </row>
    <row r="93" spans="1:5" x14ac:dyDescent="0.3">
      <c r="A93">
        <v>320200</v>
      </c>
      <c r="B93" t="s">
        <v>911</v>
      </c>
      <c r="C93" t="s">
        <v>893</v>
      </c>
      <c r="E93" s="6" t="s">
        <v>1967</v>
      </c>
    </row>
    <row r="94" spans="1:5" x14ac:dyDescent="0.3">
      <c r="A94">
        <v>320210</v>
      </c>
      <c r="B94" t="s">
        <v>912</v>
      </c>
      <c r="C94" t="s">
        <v>893</v>
      </c>
      <c r="E94" s="6" t="s">
        <v>1991</v>
      </c>
    </row>
    <row r="95" spans="1:5" x14ac:dyDescent="0.3">
      <c r="A95">
        <v>320240</v>
      </c>
      <c r="B95" t="s">
        <v>913</v>
      </c>
      <c r="C95" t="s">
        <v>893</v>
      </c>
      <c r="E95" s="6" t="s">
        <v>3376</v>
      </c>
    </row>
    <row r="96" spans="1:5" x14ac:dyDescent="0.3">
      <c r="A96">
        <v>320220</v>
      </c>
      <c r="B96" t="s">
        <v>3555</v>
      </c>
      <c r="C96" t="s">
        <v>893</v>
      </c>
      <c r="E96" s="6"/>
    </row>
    <row r="97" spans="1:5" x14ac:dyDescent="0.3">
      <c r="A97">
        <v>320250</v>
      </c>
      <c r="B97" t="s">
        <v>914</v>
      </c>
      <c r="C97" t="s">
        <v>893</v>
      </c>
      <c r="E97" t="s">
        <v>3366</v>
      </c>
    </row>
    <row r="98" spans="1:5" x14ac:dyDescent="0.3">
      <c r="A98">
        <v>320260</v>
      </c>
      <c r="B98" t="s">
        <v>915</v>
      </c>
      <c r="C98" t="s">
        <v>893</v>
      </c>
      <c r="E98" s="6" t="s">
        <v>3473</v>
      </c>
    </row>
    <row r="99" spans="1:5" x14ac:dyDescent="0.3">
      <c r="A99">
        <v>320300</v>
      </c>
      <c r="B99" t="s">
        <v>524</v>
      </c>
      <c r="C99" t="s">
        <v>893</v>
      </c>
      <c r="E99" s="6" t="s">
        <v>3475</v>
      </c>
    </row>
    <row r="100" spans="1:5" x14ac:dyDescent="0.3">
      <c r="A100">
        <v>330010</v>
      </c>
      <c r="B100" t="s">
        <v>916</v>
      </c>
      <c r="C100" t="s">
        <v>893</v>
      </c>
      <c r="E100" s="6" t="s">
        <v>3485</v>
      </c>
    </row>
    <row r="101" spans="1:5" x14ac:dyDescent="0.3">
      <c r="A101">
        <v>330020</v>
      </c>
      <c r="B101" t="s">
        <v>917</v>
      </c>
      <c r="C101" t="s">
        <v>893</v>
      </c>
      <c r="E101" s="6" t="s">
        <v>3525</v>
      </c>
    </row>
    <row r="102" spans="1:5" x14ac:dyDescent="0.3">
      <c r="A102">
        <v>330030</v>
      </c>
      <c r="B102" t="s">
        <v>3567</v>
      </c>
      <c r="C102" t="s">
        <v>893</v>
      </c>
      <c r="E102" s="6" t="s">
        <v>3620</v>
      </c>
    </row>
    <row r="103" spans="1:5" x14ac:dyDescent="0.3">
      <c r="A103">
        <v>330200</v>
      </c>
      <c r="B103" t="s">
        <v>517</v>
      </c>
      <c r="C103" t="s">
        <v>893</v>
      </c>
      <c r="E103" s="6" t="s">
        <v>3682</v>
      </c>
    </row>
    <row r="104" spans="1:5" x14ac:dyDescent="0.3">
      <c r="A104">
        <v>330210</v>
      </c>
      <c r="B104" t="s">
        <v>918</v>
      </c>
      <c r="C104" t="s">
        <v>893</v>
      </c>
      <c r="E104" s="6" t="s">
        <v>3725</v>
      </c>
    </row>
    <row r="105" spans="1:5" x14ac:dyDescent="0.3">
      <c r="A105">
        <v>410010</v>
      </c>
      <c r="B105" t="s">
        <v>919</v>
      </c>
      <c r="C105" t="s">
        <v>893</v>
      </c>
      <c r="E105" s="6" t="s">
        <v>3771</v>
      </c>
    </row>
    <row r="106" spans="1:5" x14ac:dyDescent="0.3">
      <c r="A106">
        <v>410020</v>
      </c>
      <c r="B106" t="s">
        <v>920</v>
      </c>
      <c r="C106" t="s">
        <v>893</v>
      </c>
      <c r="E106" s="6" t="s">
        <v>4046</v>
      </c>
    </row>
    <row r="107" spans="1:5" x14ac:dyDescent="0.3">
      <c r="A107">
        <v>410100</v>
      </c>
      <c r="B107" t="s">
        <v>921</v>
      </c>
      <c r="C107" t="s">
        <v>893</v>
      </c>
      <c r="E107" s="6" t="s">
        <v>4080</v>
      </c>
    </row>
    <row r="108" spans="1:5" x14ac:dyDescent="0.3">
      <c r="A108">
        <v>410110</v>
      </c>
      <c r="B108" t="s">
        <v>922</v>
      </c>
      <c r="C108" t="s">
        <v>893</v>
      </c>
      <c r="E108" s="6" t="s">
        <v>4214</v>
      </c>
    </row>
    <row r="109" spans="1:5" x14ac:dyDescent="0.3">
      <c r="A109">
        <v>410120</v>
      </c>
      <c r="B109" t="s">
        <v>923</v>
      </c>
      <c r="C109" t="s">
        <v>893</v>
      </c>
      <c r="E109" s="6" t="s">
        <v>4302</v>
      </c>
    </row>
    <row r="110" spans="1:5" x14ac:dyDescent="0.3">
      <c r="A110">
        <v>410130</v>
      </c>
      <c r="B110" t="s">
        <v>924</v>
      </c>
      <c r="C110" t="s">
        <v>893</v>
      </c>
      <c r="E110" s="6" t="s">
        <v>3725</v>
      </c>
    </row>
    <row r="111" spans="1:5" x14ac:dyDescent="0.3">
      <c r="A111">
        <v>410140</v>
      </c>
      <c r="B111" t="s">
        <v>925</v>
      </c>
      <c r="C111" t="s">
        <v>893</v>
      </c>
    </row>
    <row r="112" spans="1:5" x14ac:dyDescent="0.3">
      <c r="A112">
        <v>410150</v>
      </c>
      <c r="B112" t="s">
        <v>926</v>
      </c>
      <c r="C112" t="s">
        <v>893</v>
      </c>
    </row>
    <row r="113" spans="1:3" x14ac:dyDescent="0.3">
      <c r="A113">
        <v>410160</v>
      </c>
      <c r="B113" t="s">
        <v>927</v>
      </c>
      <c r="C113" t="s">
        <v>893</v>
      </c>
    </row>
    <row r="114" spans="1:3" x14ac:dyDescent="0.3">
      <c r="A114">
        <v>410200</v>
      </c>
      <c r="B114" t="s">
        <v>928</v>
      </c>
      <c r="C114" t="s">
        <v>893</v>
      </c>
    </row>
    <row r="115" spans="1:3" x14ac:dyDescent="0.3">
      <c r="A115">
        <v>410210</v>
      </c>
      <c r="B115" t="s">
        <v>929</v>
      </c>
      <c r="C115" t="s">
        <v>893</v>
      </c>
    </row>
    <row r="116" spans="1:3" x14ac:dyDescent="0.3">
      <c r="A116">
        <v>410220</v>
      </c>
      <c r="B116" t="s">
        <v>930</v>
      </c>
      <c r="C116" t="s">
        <v>893</v>
      </c>
    </row>
    <row r="117" spans="1:3" x14ac:dyDescent="0.3">
      <c r="A117">
        <v>410230</v>
      </c>
      <c r="B117" t="s">
        <v>931</v>
      </c>
      <c r="C117" t="s">
        <v>893</v>
      </c>
    </row>
    <row r="118" spans="1:3" x14ac:dyDescent="0.3">
      <c r="A118">
        <v>410250</v>
      </c>
      <c r="B118" t="s">
        <v>932</v>
      </c>
      <c r="C118" t="s">
        <v>893</v>
      </c>
    </row>
    <row r="119" spans="1:3" x14ac:dyDescent="0.3">
      <c r="A119">
        <v>410500</v>
      </c>
      <c r="B119" t="s">
        <v>933</v>
      </c>
      <c r="C119" t="s">
        <v>893</v>
      </c>
    </row>
    <row r="120" spans="1:3" x14ac:dyDescent="0.3">
      <c r="A120">
        <v>410540</v>
      </c>
      <c r="B120" t="s">
        <v>934</v>
      </c>
      <c r="C120" t="s">
        <v>893</v>
      </c>
    </row>
    <row r="121" spans="1:3" x14ac:dyDescent="0.3">
      <c r="A121">
        <v>410600</v>
      </c>
      <c r="B121" t="s">
        <v>935</v>
      </c>
      <c r="C121" t="s">
        <v>893</v>
      </c>
    </row>
    <row r="122" spans="1:3" x14ac:dyDescent="0.3">
      <c r="A122">
        <v>410700</v>
      </c>
      <c r="B122" t="s">
        <v>936</v>
      </c>
      <c r="C122" t="s">
        <v>893</v>
      </c>
    </row>
    <row r="123" spans="1:3" x14ac:dyDescent="0.3">
      <c r="A123">
        <v>440100</v>
      </c>
      <c r="B123" t="s">
        <v>937</v>
      </c>
      <c r="C123" t="s">
        <v>893</v>
      </c>
    </row>
    <row r="124" spans="1:3" x14ac:dyDescent="0.3">
      <c r="A124">
        <v>440200</v>
      </c>
      <c r="B124" t="s">
        <v>938</v>
      </c>
      <c r="C124" t="s">
        <v>893</v>
      </c>
    </row>
    <row r="125" spans="1:3" x14ac:dyDescent="0.3">
      <c r="A125">
        <v>450010</v>
      </c>
      <c r="B125" t="s">
        <v>939</v>
      </c>
      <c r="C125" t="s">
        <v>893</v>
      </c>
    </row>
    <row r="126" spans="1:3" x14ac:dyDescent="0.3">
      <c r="A126">
        <v>450100</v>
      </c>
      <c r="B126" t="s">
        <v>940</v>
      </c>
      <c r="C126" t="s">
        <v>893</v>
      </c>
    </row>
    <row r="127" spans="1:3" x14ac:dyDescent="0.3">
      <c r="A127">
        <v>450110</v>
      </c>
      <c r="B127" t="s">
        <v>941</v>
      </c>
      <c r="C127" t="s">
        <v>893</v>
      </c>
    </row>
    <row r="128" spans="1:3" x14ac:dyDescent="0.3">
      <c r="A128">
        <v>450120</v>
      </c>
      <c r="B128" t="s">
        <v>942</v>
      </c>
      <c r="C128" t="s">
        <v>893</v>
      </c>
    </row>
    <row r="129" spans="1:3" x14ac:dyDescent="0.3">
      <c r="A129">
        <v>450200</v>
      </c>
      <c r="B129" t="s">
        <v>943</v>
      </c>
      <c r="C129" t="s">
        <v>893</v>
      </c>
    </row>
    <row r="130" spans="1:3" x14ac:dyDescent="0.3">
      <c r="A130">
        <v>450210</v>
      </c>
      <c r="B130" t="s">
        <v>944</v>
      </c>
      <c r="C130" t="s">
        <v>893</v>
      </c>
    </row>
    <row r="131" spans="1:3" x14ac:dyDescent="0.3">
      <c r="A131">
        <v>450220</v>
      </c>
      <c r="B131" t="s">
        <v>945</v>
      </c>
      <c r="C131" t="s">
        <v>893</v>
      </c>
    </row>
    <row r="132" spans="1:3" x14ac:dyDescent="0.3">
      <c r="A132">
        <v>550110</v>
      </c>
      <c r="B132" t="s">
        <v>946</v>
      </c>
      <c r="C132" t="s">
        <v>946</v>
      </c>
    </row>
    <row r="133" spans="1:3" x14ac:dyDescent="0.3">
      <c r="A133">
        <v>550120</v>
      </c>
      <c r="B133" t="s">
        <v>947</v>
      </c>
      <c r="C133" t="s">
        <v>948</v>
      </c>
    </row>
    <row r="134" spans="1:3" x14ac:dyDescent="0.3">
      <c r="A134">
        <v>550130</v>
      </c>
      <c r="B134" t="s">
        <v>949</v>
      </c>
      <c r="C134" t="s">
        <v>950</v>
      </c>
    </row>
    <row r="135" spans="1:3" x14ac:dyDescent="0.3">
      <c r="A135">
        <v>550200</v>
      </c>
      <c r="B135" t="s">
        <v>951</v>
      </c>
      <c r="C135" t="s">
        <v>893</v>
      </c>
    </row>
    <row r="136" spans="1:3" x14ac:dyDescent="0.3">
      <c r="A136">
        <v>550500</v>
      </c>
      <c r="B136" t="s">
        <v>647</v>
      </c>
      <c r="C136" t="s">
        <v>647</v>
      </c>
    </row>
    <row r="137" spans="1:3" x14ac:dyDescent="0.3">
      <c r="A137">
        <v>550510</v>
      </c>
      <c r="B137" t="s">
        <v>952</v>
      </c>
      <c r="C137" t="s">
        <v>647</v>
      </c>
    </row>
    <row r="138" spans="1:3" x14ac:dyDescent="0.3">
      <c r="A138">
        <v>550600</v>
      </c>
      <c r="B138" t="s">
        <v>953</v>
      </c>
      <c r="C138" t="s">
        <v>647</v>
      </c>
    </row>
    <row r="139" spans="1:3" x14ac:dyDescent="0.3">
      <c r="A139">
        <v>550610</v>
      </c>
      <c r="B139" t="s">
        <v>954</v>
      </c>
      <c r="C139" t="s">
        <v>647</v>
      </c>
    </row>
    <row r="140" spans="1:3" x14ac:dyDescent="0.3">
      <c r="A140">
        <v>550620</v>
      </c>
      <c r="B140" t="s">
        <v>955</v>
      </c>
      <c r="C140" t="s">
        <v>647</v>
      </c>
    </row>
    <row r="141" spans="1:3" x14ac:dyDescent="0.3">
      <c r="A141">
        <v>550710</v>
      </c>
      <c r="B141" t="s">
        <v>956</v>
      </c>
      <c r="C141" t="s">
        <v>893</v>
      </c>
    </row>
    <row r="142" spans="1:3" x14ac:dyDescent="0.3">
      <c r="A142">
        <v>550720</v>
      </c>
      <c r="B142" t="s">
        <v>957</v>
      </c>
      <c r="C142" t="s">
        <v>893</v>
      </c>
    </row>
    <row r="143" spans="1:3" x14ac:dyDescent="0.3">
      <c r="A143">
        <v>550730</v>
      </c>
      <c r="B143" t="s">
        <v>958</v>
      </c>
      <c r="C143" t="s">
        <v>893</v>
      </c>
    </row>
    <row r="144" spans="1:3" x14ac:dyDescent="0.3">
      <c r="A144">
        <v>550740</v>
      </c>
      <c r="B144" t="s">
        <v>959</v>
      </c>
      <c r="C144" t="s">
        <v>893</v>
      </c>
    </row>
    <row r="145" spans="1:3" x14ac:dyDescent="0.3">
      <c r="A145">
        <v>550900</v>
      </c>
      <c r="B145" t="s">
        <v>960</v>
      </c>
      <c r="C145" t="s">
        <v>893</v>
      </c>
    </row>
    <row r="146" spans="1:3" x14ac:dyDescent="0.3">
      <c r="A146">
        <v>550910</v>
      </c>
      <c r="B146" t="s">
        <v>961</v>
      </c>
      <c r="C146" t="s">
        <v>893</v>
      </c>
    </row>
    <row r="147" spans="1:3" x14ac:dyDescent="0.3">
      <c r="A147">
        <v>550920</v>
      </c>
      <c r="B147" t="s">
        <v>962</v>
      </c>
      <c r="C147" t="s">
        <v>893</v>
      </c>
    </row>
    <row r="148" spans="1:3" x14ac:dyDescent="0.3">
      <c r="A148">
        <v>550930</v>
      </c>
      <c r="B148" t="s">
        <v>963</v>
      </c>
      <c r="C148" t="s">
        <v>893</v>
      </c>
    </row>
    <row r="149" spans="1:3" x14ac:dyDescent="0.3">
      <c r="A149">
        <v>550999</v>
      </c>
      <c r="B149" t="s">
        <v>964</v>
      </c>
      <c r="C149" t="s">
        <v>893</v>
      </c>
    </row>
    <row r="150" spans="1:3" x14ac:dyDescent="0.3">
      <c r="A150">
        <v>590100</v>
      </c>
      <c r="B150" t="s">
        <v>965</v>
      </c>
      <c r="C150" t="s">
        <v>966</v>
      </c>
    </row>
    <row r="151" spans="1:3" x14ac:dyDescent="0.3">
      <c r="A151">
        <v>590200</v>
      </c>
      <c r="B151" t="s">
        <v>967</v>
      </c>
      <c r="C151" t="s">
        <v>966</v>
      </c>
    </row>
    <row r="152" spans="1:3" x14ac:dyDescent="0.3">
      <c r="A152">
        <v>590300</v>
      </c>
      <c r="B152" t="s">
        <v>968</v>
      </c>
      <c r="C152" t="s">
        <v>966</v>
      </c>
    </row>
    <row r="153" spans="1:3" x14ac:dyDescent="0.3">
      <c r="A153">
        <v>590400</v>
      </c>
      <c r="B153" t="s">
        <v>969</v>
      </c>
      <c r="C153" t="s">
        <v>966</v>
      </c>
    </row>
    <row r="154" spans="1:3" x14ac:dyDescent="0.3">
      <c r="A154">
        <v>590900</v>
      </c>
      <c r="B154" t="s">
        <v>970</v>
      </c>
      <c r="C154" t="s">
        <v>971</v>
      </c>
    </row>
    <row r="155" spans="1:3" x14ac:dyDescent="0.3">
      <c r="A155">
        <v>610000</v>
      </c>
      <c r="B155" t="s">
        <v>972</v>
      </c>
      <c r="C155" t="s">
        <v>973</v>
      </c>
    </row>
    <row r="156" spans="1:3" x14ac:dyDescent="0.3">
      <c r="A156">
        <v>610010</v>
      </c>
      <c r="B156" t="s">
        <v>974</v>
      </c>
      <c r="C156" t="s">
        <v>973</v>
      </c>
    </row>
    <row r="157" spans="1:3" x14ac:dyDescent="0.3">
      <c r="A157">
        <v>610020</v>
      </c>
      <c r="B157" t="s">
        <v>975</v>
      </c>
      <c r="C157" t="s">
        <v>973</v>
      </c>
    </row>
    <row r="158" spans="1:3" x14ac:dyDescent="0.3">
      <c r="A158">
        <v>610030</v>
      </c>
      <c r="B158" t="s">
        <v>976</v>
      </c>
      <c r="C158" t="s">
        <v>973</v>
      </c>
    </row>
    <row r="159" spans="1:3" x14ac:dyDescent="0.3">
      <c r="A159">
        <v>620010</v>
      </c>
      <c r="B159" t="s">
        <v>977</v>
      </c>
      <c r="C159" t="s">
        <v>978</v>
      </c>
    </row>
    <row r="160" spans="1:3" x14ac:dyDescent="0.3">
      <c r="A160">
        <v>620020</v>
      </c>
      <c r="B160" t="s">
        <v>979</v>
      </c>
      <c r="C160" t="s">
        <v>978</v>
      </c>
    </row>
    <row r="161" spans="1:3" x14ac:dyDescent="0.3">
      <c r="A161">
        <v>620030</v>
      </c>
      <c r="B161" t="s">
        <v>980</v>
      </c>
      <c r="C161" t="s">
        <v>978</v>
      </c>
    </row>
    <row r="162" spans="1:3" x14ac:dyDescent="0.3">
      <c r="A162">
        <v>620040</v>
      </c>
      <c r="B162" t="s">
        <v>981</v>
      </c>
      <c r="C162" t="s">
        <v>978</v>
      </c>
    </row>
    <row r="163" spans="1:3" x14ac:dyDescent="0.3">
      <c r="A163">
        <v>620050</v>
      </c>
      <c r="B163" t="s">
        <v>982</v>
      </c>
      <c r="C163" t="s">
        <v>978</v>
      </c>
    </row>
    <row r="164" spans="1:3" x14ac:dyDescent="0.3">
      <c r="A164">
        <v>620510</v>
      </c>
      <c r="B164" t="s">
        <v>983</v>
      </c>
      <c r="C164" t="s">
        <v>978</v>
      </c>
    </row>
    <row r="165" spans="1:3" x14ac:dyDescent="0.3">
      <c r="A165">
        <v>620520</v>
      </c>
      <c r="B165" t="s">
        <v>984</v>
      </c>
      <c r="C165" t="s">
        <v>978</v>
      </c>
    </row>
    <row r="166" spans="1:3" x14ac:dyDescent="0.3">
      <c r="A166">
        <v>620530</v>
      </c>
      <c r="B166" t="s">
        <v>985</v>
      </c>
      <c r="C166" t="s">
        <v>978</v>
      </c>
    </row>
    <row r="167" spans="1:3" x14ac:dyDescent="0.3">
      <c r="A167">
        <v>620540</v>
      </c>
      <c r="B167" t="s">
        <v>986</v>
      </c>
      <c r="C167" t="s">
        <v>978</v>
      </c>
    </row>
    <row r="168" spans="1:3" x14ac:dyDescent="0.3">
      <c r="A168">
        <v>620550</v>
      </c>
      <c r="B168" t="s">
        <v>987</v>
      </c>
      <c r="C168" t="s">
        <v>978</v>
      </c>
    </row>
    <row r="169" spans="1:3" x14ac:dyDescent="0.3">
      <c r="A169">
        <v>650010</v>
      </c>
      <c r="B169" t="s">
        <v>988</v>
      </c>
      <c r="C169" t="s">
        <v>988</v>
      </c>
    </row>
    <row r="170" spans="1:3" x14ac:dyDescent="0.3">
      <c r="A170">
        <v>650030</v>
      </c>
      <c r="B170" t="s">
        <v>989</v>
      </c>
      <c r="C170" t="s">
        <v>990</v>
      </c>
    </row>
    <row r="171" spans="1:3" x14ac:dyDescent="0.3">
      <c r="A171">
        <v>650031</v>
      </c>
      <c r="B171" t="s">
        <v>991</v>
      </c>
      <c r="C171" t="s">
        <v>990</v>
      </c>
    </row>
    <row r="172" spans="1:3" x14ac:dyDescent="0.3">
      <c r="A172">
        <v>650040</v>
      </c>
      <c r="B172" t="s">
        <v>992</v>
      </c>
      <c r="C172" t="s">
        <v>990</v>
      </c>
    </row>
    <row r="173" spans="1:3" x14ac:dyDescent="0.3">
      <c r="A173">
        <v>650050</v>
      </c>
      <c r="B173" t="s">
        <v>993</v>
      </c>
      <c r="C173" t="s">
        <v>990</v>
      </c>
    </row>
    <row r="174" spans="1:3" x14ac:dyDescent="0.3">
      <c r="A174">
        <v>650100</v>
      </c>
      <c r="B174" t="s">
        <v>994</v>
      </c>
      <c r="C174" t="s">
        <v>995</v>
      </c>
    </row>
    <row r="175" spans="1:3" x14ac:dyDescent="0.3">
      <c r="A175">
        <v>650101</v>
      </c>
      <c r="B175" t="s">
        <v>996</v>
      </c>
      <c r="C175" t="s">
        <v>990</v>
      </c>
    </row>
    <row r="176" spans="1:3" x14ac:dyDescent="0.3">
      <c r="A176">
        <v>650102</v>
      </c>
      <c r="B176" t="s">
        <v>997</v>
      </c>
      <c r="C176" t="s">
        <v>990</v>
      </c>
    </row>
    <row r="177" spans="1:3" x14ac:dyDescent="0.3">
      <c r="A177">
        <v>650103</v>
      </c>
      <c r="B177" t="s">
        <v>998</v>
      </c>
      <c r="C177" t="s">
        <v>990</v>
      </c>
    </row>
    <row r="178" spans="1:3" x14ac:dyDescent="0.3">
      <c r="A178">
        <v>650104</v>
      </c>
      <c r="B178" t="s">
        <v>999</v>
      </c>
      <c r="C178" t="s">
        <v>990</v>
      </c>
    </row>
    <row r="179" spans="1:3" x14ac:dyDescent="0.3">
      <c r="A179">
        <v>650105</v>
      </c>
      <c r="B179" t="s">
        <v>1000</v>
      </c>
      <c r="C179" t="s">
        <v>990</v>
      </c>
    </row>
    <row r="180" spans="1:3" x14ac:dyDescent="0.3">
      <c r="A180">
        <v>650500</v>
      </c>
      <c r="B180" t="s">
        <v>1001</v>
      </c>
      <c r="C180" t="s">
        <v>1001</v>
      </c>
    </row>
    <row r="181" spans="1:3" x14ac:dyDescent="0.3">
      <c r="A181">
        <v>650510</v>
      </c>
      <c r="B181" t="s">
        <v>1002</v>
      </c>
      <c r="C181" t="s">
        <v>1002</v>
      </c>
    </row>
    <row r="182" spans="1:3" x14ac:dyDescent="0.3">
      <c r="A182">
        <v>650520</v>
      </c>
      <c r="B182" t="s">
        <v>1003</v>
      </c>
      <c r="C182" t="s">
        <v>1004</v>
      </c>
    </row>
    <row r="183" spans="1:3" x14ac:dyDescent="0.3">
      <c r="A183">
        <v>660010</v>
      </c>
      <c r="B183" t="s">
        <v>1005</v>
      </c>
      <c r="C183" t="s">
        <v>1006</v>
      </c>
    </row>
    <row r="184" spans="1:3" x14ac:dyDescent="0.3">
      <c r="A184">
        <v>660011</v>
      </c>
      <c r="B184" t="s">
        <v>1007</v>
      </c>
      <c r="C184" t="s">
        <v>1006</v>
      </c>
    </row>
    <row r="185" spans="1:3" x14ac:dyDescent="0.3">
      <c r="A185">
        <v>660012</v>
      </c>
      <c r="B185" t="s">
        <v>1008</v>
      </c>
      <c r="C185" t="s">
        <v>1006</v>
      </c>
    </row>
    <row r="186" spans="1:3" x14ac:dyDescent="0.3">
      <c r="A186">
        <v>660020</v>
      </c>
      <c r="B186" t="s">
        <v>1009</v>
      </c>
      <c r="C186" t="s">
        <v>1006</v>
      </c>
    </row>
    <row r="187" spans="1:3" x14ac:dyDescent="0.3">
      <c r="A187">
        <v>660021</v>
      </c>
      <c r="B187" t="s">
        <v>1010</v>
      </c>
      <c r="C187" t="s">
        <v>990</v>
      </c>
    </row>
    <row r="188" spans="1:3" x14ac:dyDescent="0.3">
      <c r="A188">
        <v>660022</v>
      </c>
      <c r="B188" t="s">
        <v>1011</v>
      </c>
      <c r="C188" t="s">
        <v>1006</v>
      </c>
    </row>
    <row r="189" spans="1:3" x14ac:dyDescent="0.3">
      <c r="A189">
        <v>670010</v>
      </c>
      <c r="B189" t="s">
        <v>1012</v>
      </c>
      <c r="C189" t="s">
        <v>1013</v>
      </c>
    </row>
    <row r="190" spans="1:3" x14ac:dyDescent="0.3">
      <c r="A190">
        <v>670020</v>
      </c>
      <c r="B190" t="s">
        <v>1014</v>
      </c>
      <c r="C190" t="s">
        <v>1013</v>
      </c>
    </row>
    <row r="191" spans="1:3" x14ac:dyDescent="0.3">
      <c r="A191">
        <v>670030</v>
      </c>
      <c r="B191" t="s">
        <v>1015</v>
      </c>
      <c r="C191" t="s">
        <v>1013</v>
      </c>
    </row>
    <row r="192" spans="1:3" x14ac:dyDescent="0.3">
      <c r="A192">
        <v>670600</v>
      </c>
      <c r="B192" t="s">
        <v>1016</v>
      </c>
      <c r="C192" t="s">
        <v>1013</v>
      </c>
    </row>
    <row r="193" spans="1:3" x14ac:dyDescent="0.3">
      <c r="A193">
        <v>671100</v>
      </c>
      <c r="B193" t="s">
        <v>1017</v>
      </c>
      <c r="C193" t="s">
        <v>990</v>
      </c>
    </row>
    <row r="194" spans="1:3" x14ac:dyDescent="0.3">
      <c r="A194">
        <v>671120</v>
      </c>
      <c r="B194" t="s">
        <v>1018</v>
      </c>
      <c r="C194" t="s">
        <v>990</v>
      </c>
    </row>
    <row r="195" spans="1:3" x14ac:dyDescent="0.3">
      <c r="A195">
        <v>671131</v>
      </c>
      <c r="B195" t="s">
        <v>1019</v>
      </c>
      <c r="C195" t="s">
        <v>990</v>
      </c>
    </row>
    <row r="196" spans="1:3" x14ac:dyDescent="0.3">
      <c r="A196">
        <v>671132</v>
      </c>
      <c r="B196" t="s">
        <v>1020</v>
      </c>
      <c r="C196" t="s">
        <v>990</v>
      </c>
    </row>
    <row r="197" spans="1:3" x14ac:dyDescent="0.3">
      <c r="A197">
        <v>671133</v>
      </c>
      <c r="B197" t="s">
        <v>1021</v>
      </c>
      <c r="C197" t="s">
        <v>990</v>
      </c>
    </row>
    <row r="198" spans="1:3" x14ac:dyDescent="0.3">
      <c r="A198">
        <v>671134</v>
      </c>
      <c r="B198" t="s">
        <v>1022</v>
      </c>
      <c r="C198" t="s">
        <v>990</v>
      </c>
    </row>
    <row r="199" spans="1:3" x14ac:dyDescent="0.3">
      <c r="A199">
        <v>710010</v>
      </c>
      <c r="B199" t="s">
        <v>1023</v>
      </c>
      <c r="C199" t="s">
        <v>1023</v>
      </c>
    </row>
    <row r="200" spans="1:3" x14ac:dyDescent="0.3">
      <c r="A200">
        <v>710100</v>
      </c>
      <c r="B200" t="s">
        <v>1024</v>
      </c>
      <c r="C200" t="s">
        <v>1025</v>
      </c>
    </row>
    <row r="201" spans="1:3" x14ac:dyDescent="0.3">
      <c r="A201">
        <v>710110</v>
      </c>
      <c r="B201" t="s">
        <v>1026</v>
      </c>
      <c r="C201" t="s">
        <v>1025</v>
      </c>
    </row>
    <row r="202" spans="1:3" x14ac:dyDescent="0.3">
      <c r="A202">
        <v>710120</v>
      </c>
      <c r="B202" t="s">
        <v>1027</v>
      </c>
      <c r="C202" t="s">
        <v>1025</v>
      </c>
    </row>
    <row r="203" spans="1:3" x14ac:dyDescent="0.3">
      <c r="A203">
        <v>710130</v>
      </c>
      <c r="B203" t="s">
        <v>1028</v>
      </c>
      <c r="C203" t="s">
        <v>1025</v>
      </c>
    </row>
    <row r="204" spans="1:3" x14ac:dyDescent="0.3">
      <c r="A204">
        <v>710131</v>
      </c>
      <c r="B204" t="s">
        <v>1029</v>
      </c>
      <c r="C204" t="s">
        <v>1025</v>
      </c>
    </row>
    <row r="205" spans="1:3" x14ac:dyDescent="0.3">
      <c r="A205">
        <v>710135</v>
      </c>
      <c r="B205" t="s">
        <v>1030</v>
      </c>
      <c r="C205" t="s">
        <v>1025</v>
      </c>
    </row>
    <row r="206" spans="1:3" x14ac:dyDescent="0.3">
      <c r="A206">
        <v>710140</v>
      </c>
      <c r="B206" t="s">
        <v>1031</v>
      </c>
      <c r="C206" t="s">
        <v>1025</v>
      </c>
    </row>
    <row r="207" spans="1:3" x14ac:dyDescent="0.3">
      <c r="A207">
        <v>710210</v>
      </c>
      <c r="B207" t="s">
        <v>1032</v>
      </c>
      <c r="C207" t="s">
        <v>1013</v>
      </c>
    </row>
    <row r="208" spans="1:3" x14ac:dyDescent="0.3">
      <c r="A208">
        <v>710211</v>
      </c>
      <c r="B208" t="s">
        <v>1033</v>
      </c>
      <c r="C208" t="s">
        <v>1025</v>
      </c>
    </row>
    <row r="209" spans="1:3" x14ac:dyDescent="0.3">
      <c r="A209">
        <v>710220</v>
      </c>
      <c r="B209" t="s">
        <v>1034</v>
      </c>
      <c r="C209" t="s">
        <v>1013</v>
      </c>
    </row>
    <row r="210" spans="1:3" x14ac:dyDescent="0.3">
      <c r="A210">
        <v>710222</v>
      </c>
      <c r="B210" t="s">
        <v>1035</v>
      </c>
      <c r="C210" t="s">
        <v>1025</v>
      </c>
    </row>
    <row r="211" spans="1:3" x14ac:dyDescent="0.3">
      <c r="A211">
        <v>710240</v>
      </c>
      <c r="B211" t="s">
        <v>1036</v>
      </c>
      <c r="C211" t="s">
        <v>1036</v>
      </c>
    </row>
    <row r="212" spans="1:3" x14ac:dyDescent="0.3">
      <c r="A212">
        <v>710250</v>
      </c>
      <c r="B212" t="s">
        <v>1037</v>
      </c>
      <c r="C212" t="s">
        <v>1037</v>
      </c>
    </row>
    <row r="213" spans="1:3" x14ac:dyDescent="0.3">
      <c r="A213">
        <v>710300</v>
      </c>
      <c r="B213" t="s">
        <v>1038</v>
      </c>
      <c r="C213" t="s">
        <v>1025</v>
      </c>
    </row>
    <row r="214" spans="1:3" x14ac:dyDescent="0.3">
      <c r="A214">
        <v>710301</v>
      </c>
      <c r="B214" t="s">
        <v>1039</v>
      </c>
      <c r="C214" t="s">
        <v>1025</v>
      </c>
    </row>
    <row r="215" spans="1:3" x14ac:dyDescent="0.3">
      <c r="A215">
        <v>710310</v>
      </c>
      <c r="B215" t="s">
        <v>1040</v>
      </c>
      <c r="C215" t="s">
        <v>1025</v>
      </c>
    </row>
    <row r="216" spans="1:3" x14ac:dyDescent="0.3">
      <c r="A216">
        <v>710401</v>
      </c>
      <c r="B216" t="s">
        <v>1041</v>
      </c>
      <c r="C216" t="s">
        <v>1042</v>
      </c>
    </row>
    <row r="217" spans="1:3" x14ac:dyDescent="0.3">
      <c r="A217">
        <v>750100</v>
      </c>
      <c r="B217" t="s">
        <v>1043</v>
      </c>
      <c r="C217" t="s">
        <v>1044</v>
      </c>
    </row>
    <row r="218" spans="1:3" x14ac:dyDescent="0.3">
      <c r="A218">
        <v>751101</v>
      </c>
      <c r="B218" t="s">
        <v>1045</v>
      </c>
      <c r="C218" t="s">
        <v>1042</v>
      </c>
    </row>
    <row r="219" spans="1:3" x14ac:dyDescent="0.3">
      <c r="A219">
        <v>751102</v>
      </c>
      <c r="B219" t="s">
        <v>1046</v>
      </c>
      <c r="C219" t="s">
        <v>1042</v>
      </c>
    </row>
    <row r="220" spans="1:3" x14ac:dyDescent="0.3">
      <c r="A220">
        <v>751103</v>
      </c>
      <c r="B220" t="s">
        <v>1047</v>
      </c>
      <c r="C220" t="s">
        <v>1042</v>
      </c>
    </row>
    <row r="221" spans="1:3" x14ac:dyDescent="0.3">
      <c r="A221">
        <v>751107</v>
      </c>
      <c r="B221" t="s">
        <v>1048</v>
      </c>
      <c r="C221" t="s">
        <v>1042</v>
      </c>
    </row>
    <row r="222" spans="1:3" x14ac:dyDescent="0.3">
      <c r="A222">
        <v>751200</v>
      </c>
      <c r="B222" t="s">
        <v>1049</v>
      </c>
      <c r="C222" t="s">
        <v>1044</v>
      </c>
    </row>
    <row r="223" spans="1:3" x14ac:dyDescent="0.3">
      <c r="A223">
        <v>800000</v>
      </c>
      <c r="B223" t="s">
        <v>1050</v>
      </c>
      <c r="C223" t="s">
        <v>1051</v>
      </c>
    </row>
    <row r="224" spans="1:3" x14ac:dyDescent="0.3">
      <c r="A224">
        <v>800100</v>
      </c>
      <c r="B224" t="s">
        <v>1052</v>
      </c>
      <c r="C224" t="s">
        <v>1052</v>
      </c>
    </row>
    <row r="225" spans="2:3" x14ac:dyDescent="0.3">
      <c r="B225" t="s">
        <v>1053</v>
      </c>
    </row>
    <row r="226" spans="2:3" x14ac:dyDescent="0.3">
      <c r="B226" t="s">
        <v>657</v>
      </c>
    </row>
    <row r="227" spans="2:3" x14ac:dyDescent="0.3">
      <c r="B227" t="s">
        <v>499</v>
      </c>
    </row>
    <row r="228" spans="2:3" x14ac:dyDescent="0.3">
      <c r="B228" s="194" t="s">
        <v>1802</v>
      </c>
      <c r="C228" t="s">
        <v>893</v>
      </c>
    </row>
    <row r="496" spans="5:5" x14ac:dyDescent="0.3">
      <c r="E496" s="4"/>
    </row>
    <row r="497" spans="5:5" x14ac:dyDescent="0.3">
      <c r="E497" s="59"/>
    </row>
    <row r="498" spans="5:5" x14ac:dyDescent="0.3">
      <c r="E498" s="4"/>
    </row>
  </sheetData>
  <sortState ref="E2:E77">
    <sortCondition ref="E2:E77"/>
  </sortState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33"/>
  <sheetViews>
    <sheetView tabSelected="1" topLeftCell="A10" zoomScale="85" zoomScaleNormal="85" zoomScaleSheetLayoutView="100" workbookViewId="0">
      <selection activeCell="F4" sqref="F4"/>
    </sheetView>
  </sheetViews>
  <sheetFormatPr defaultColWidth="8.6640625" defaultRowHeight="14.4" x14ac:dyDescent="0.3"/>
  <cols>
    <col min="1" max="1" width="3.88671875" style="75" customWidth="1"/>
    <col min="2" max="2" width="5.109375" style="75" customWidth="1"/>
    <col min="3" max="3" width="5.5546875" style="75" customWidth="1"/>
    <col min="4" max="4" width="25.44140625" style="75" customWidth="1"/>
    <col min="5" max="5" width="24.44140625" style="75" customWidth="1"/>
    <col min="6" max="6" width="26.33203125" style="75" customWidth="1"/>
    <col min="7" max="7" width="5.5546875" style="75" customWidth="1"/>
    <col min="8" max="8" width="13.44140625" style="75" customWidth="1"/>
    <col min="9" max="9" width="0.109375" style="75" customWidth="1"/>
    <col min="10" max="10" width="9" style="75" bestFit="1" customWidth="1"/>
    <col min="11" max="16384" width="8.6640625" style="75"/>
  </cols>
  <sheetData>
    <row r="1" spans="2:10" ht="15" customHeight="1" x14ac:dyDescent="0.3">
      <c r="B1" s="72"/>
      <c r="C1" s="73"/>
      <c r="D1" s="73"/>
      <c r="E1" s="73"/>
      <c r="F1" s="73"/>
      <c r="G1" s="73"/>
      <c r="H1" s="74"/>
    </row>
    <row r="2" spans="2:10" ht="42" customHeight="1" x14ac:dyDescent="0.3">
      <c r="B2" s="76"/>
      <c r="C2" s="77"/>
      <c r="H2" s="78"/>
    </row>
    <row r="3" spans="2:10" x14ac:dyDescent="0.3">
      <c r="B3" s="76"/>
      <c r="H3" s="78"/>
    </row>
    <row r="4" spans="2:10" ht="21" x14ac:dyDescent="0.3">
      <c r="B4" s="76"/>
      <c r="E4" s="79" t="s">
        <v>1347</v>
      </c>
      <c r="H4" s="78"/>
    </row>
    <row r="5" spans="2:10" x14ac:dyDescent="0.3">
      <c r="B5" s="76"/>
      <c r="E5" s="80"/>
      <c r="H5" s="78"/>
    </row>
    <row r="6" spans="2:10" ht="18.75" customHeight="1" x14ac:dyDescent="0.3">
      <c r="B6" s="76"/>
      <c r="C6" s="81" t="s">
        <v>1054</v>
      </c>
      <c r="D6" s="89">
        <f ca="1">NOW()</f>
        <v>45351.741432523151</v>
      </c>
      <c r="H6" s="78"/>
    </row>
    <row r="7" spans="2:10" ht="18.75" customHeight="1" x14ac:dyDescent="0.3">
      <c r="B7" s="92"/>
      <c r="C7" s="81"/>
      <c r="D7" s="81"/>
      <c r="E7" s="80"/>
      <c r="H7" s="78"/>
    </row>
    <row r="8" spans="2:10" ht="18.75" customHeight="1" x14ac:dyDescent="0.3">
      <c r="B8" s="76"/>
      <c r="E8" s="80"/>
      <c r="H8" s="78"/>
    </row>
    <row r="9" spans="2:10" ht="18.75" customHeight="1" x14ac:dyDescent="0.3">
      <c r="B9" s="76"/>
      <c r="C9" s="81"/>
      <c r="D9" s="80" t="s">
        <v>1055</v>
      </c>
      <c r="E9" s="80" t="s">
        <v>1056</v>
      </c>
      <c r="F9" s="80" t="s">
        <v>1057</v>
      </c>
      <c r="H9" s="78"/>
    </row>
    <row r="10" spans="2:10" ht="18.75" customHeight="1" x14ac:dyDescent="0.3">
      <c r="B10" s="76"/>
      <c r="C10" s="81"/>
      <c r="D10" s="82">
        <v>155</v>
      </c>
      <c r="E10" s="83">
        <v>5000</v>
      </c>
      <c r="F10" s="90">
        <f>D10*E10</f>
        <v>775000</v>
      </c>
      <c r="H10" s="78"/>
    </row>
    <row r="11" spans="2:10" ht="18.75" customHeight="1" x14ac:dyDescent="0.3">
      <c r="B11" s="76"/>
      <c r="D11" s="82">
        <v>25</v>
      </c>
      <c r="E11" s="83">
        <v>2000</v>
      </c>
      <c r="F11" s="84">
        <f>D11*E11</f>
        <v>50000</v>
      </c>
      <c r="H11" s="78"/>
      <c r="J11" s="85"/>
    </row>
    <row r="12" spans="2:10" ht="18.75" customHeight="1" x14ac:dyDescent="0.3">
      <c r="B12" s="76"/>
      <c r="D12" s="82">
        <v>1</v>
      </c>
      <c r="E12" s="83">
        <v>1000</v>
      </c>
      <c r="F12" s="84">
        <f>D12*E12</f>
        <v>1000</v>
      </c>
      <c r="H12" s="78"/>
      <c r="J12" s="85"/>
    </row>
    <row r="13" spans="2:10" ht="18.75" customHeight="1" x14ac:dyDescent="0.3">
      <c r="B13" s="76"/>
      <c r="D13" s="82">
        <v>1</v>
      </c>
      <c r="E13" s="83">
        <v>500</v>
      </c>
      <c r="F13" s="84">
        <f t="shared" ref="F13" si="0">D13*E13</f>
        <v>500</v>
      </c>
      <c r="H13" s="78"/>
      <c r="J13" s="85"/>
    </row>
    <row r="14" spans="2:10" ht="18.75" customHeight="1" x14ac:dyDescent="0.3">
      <c r="B14" s="76"/>
      <c r="D14" s="82">
        <v>0</v>
      </c>
      <c r="E14" s="83">
        <v>100</v>
      </c>
      <c r="F14" s="84">
        <f>D14*E14</f>
        <v>0</v>
      </c>
      <c r="H14" s="78"/>
      <c r="J14" s="85"/>
    </row>
    <row r="15" spans="2:10" ht="18.75" customHeight="1" x14ac:dyDescent="0.3">
      <c r="B15" s="76"/>
      <c r="D15" s="82">
        <v>1</v>
      </c>
      <c r="E15" s="83">
        <v>50</v>
      </c>
      <c r="F15" s="84">
        <f>D15*E15</f>
        <v>50</v>
      </c>
      <c r="H15" s="78"/>
      <c r="J15" s="85"/>
    </row>
    <row r="16" spans="2:10" ht="18.75" customHeight="1" x14ac:dyDescent="0.3">
      <c r="B16" s="76"/>
      <c r="D16" s="82">
        <v>1</v>
      </c>
      <c r="E16" s="83">
        <v>20</v>
      </c>
      <c r="F16" s="84">
        <f>D16*E16</f>
        <v>20</v>
      </c>
      <c r="H16" s="78"/>
      <c r="J16" s="85"/>
    </row>
    <row r="17" spans="2:10" ht="18.75" customHeight="1" x14ac:dyDescent="0.3">
      <c r="B17" s="76"/>
      <c r="D17" s="82">
        <v>0</v>
      </c>
      <c r="E17" s="83">
        <v>10</v>
      </c>
      <c r="F17" s="84">
        <f>D17*E17</f>
        <v>0</v>
      </c>
      <c r="H17" s="78"/>
      <c r="J17" s="85"/>
    </row>
    <row r="18" spans="2:10" ht="18.75" customHeight="1" x14ac:dyDescent="0.3">
      <c r="B18" s="76"/>
      <c r="D18" s="82">
        <v>0</v>
      </c>
      <c r="E18" s="83">
        <v>5</v>
      </c>
      <c r="F18" s="84">
        <f>D18*E18</f>
        <v>0</v>
      </c>
      <c r="H18" s="78"/>
      <c r="J18" s="85"/>
    </row>
    <row r="19" spans="2:10" ht="18.75" customHeight="1" thickBot="1" x14ac:dyDescent="0.35">
      <c r="B19" s="76"/>
      <c r="E19" s="83"/>
      <c r="F19" s="91">
        <f>SUM(F10:F18)</f>
        <v>826570</v>
      </c>
      <c r="H19" s="78"/>
      <c r="J19" s="145"/>
    </row>
    <row r="20" spans="2:10" s="81" customFormat="1" ht="18.75" customHeight="1" thickTop="1" x14ac:dyDescent="0.3">
      <c r="B20" s="92"/>
      <c r="C20" s="75"/>
      <c r="D20" s="75"/>
      <c r="E20" s="83"/>
      <c r="F20" s="84"/>
      <c r="H20" s="93"/>
      <c r="J20" s="160"/>
    </row>
    <row r="21" spans="2:10" s="81" customFormat="1" ht="18.75" customHeight="1" x14ac:dyDescent="0.3">
      <c r="B21" s="92"/>
      <c r="C21" s="75"/>
      <c r="D21" s="75"/>
      <c r="E21" s="83"/>
      <c r="F21" s="84"/>
      <c r="H21" s="93"/>
      <c r="J21" s="160"/>
    </row>
    <row r="22" spans="2:10" ht="18.75" customHeight="1" x14ac:dyDescent="0.3">
      <c r="B22" s="76"/>
      <c r="E22" s="83"/>
      <c r="F22" s="84"/>
      <c r="H22" s="78"/>
      <c r="J22" s="85"/>
    </row>
    <row r="23" spans="2:10" ht="18.75" customHeight="1" x14ac:dyDescent="0.3">
      <c r="B23" s="76"/>
      <c r="E23" s="80"/>
      <c r="H23" s="78"/>
    </row>
    <row r="24" spans="2:10" ht="39" customHeight="1" x14ac:dyDescent="0.3">
      <c r="B24" s="76"/>
      <c r="E24" s="80"/>
      <c r="H24" s="78"/>
    </row>
    <row r="25" spans="2:10" ht="18.75" customHeight="1" x14ac:dyDescent="0.3">
      <c r="B25" s="76"/>
      <c r="C25" s="81"/>
      <c r="D25" s="94" t="s">
        <v>3352</v>
      </c>
      <c r="F25" s="94" t="s">
        <v>1091</v>
      </c>
      <c r="H25" s="78"/>
    </row>
    <row r="26" spans="2:10" ht="18.75" customHeight="1" x14ac:dyDescent="0.3">
      <c r="B26" s="76"/>
      <c r="D26" s="82" t="s">
        <v>1346</v>
      </c>
      <c r="F26" s="82" t="s">
        <v>1436</v>
      </c>
      <c r="H26" s="78"/>
    </row>
    <row r="27" spans="2:10" ht="18.75" customHeight="1" x14ac:dyDescent="0.3">
      <c r="B27" s="76"/>
      <c r="H27" s="78"/>
    </row>
    <row r="28" spans="2:10" ht="18.75" customHeight="1" x14ac:dyDescent="0.3">
      <c r="B28" s="76"/>
      <c r="H28" s="78"/>
    </row>
    <row r="29" spans="2:10" ht="18.75" customHeight="1" x14ac:dyDescent="0.3">
      <c r="B29" s="76"/>
      <c r="H29" s="78"/>
    </row>
    <row r="30" spans="2:10" ht="18.75" customHeight="1" x14ac:dyDescent="0.3">
      <c r="B30" s="76"/>
      <c r="H30" s="78"/>
    </row>
    <row r="31" spans="2:10" x14ac:dyDescent="0.3">
      <c r="B31" s="76"/>
      <c r="D31" s="209"/>
      <c r="E31" s="80"/>
      <c r="H31" s="78"/>
    </row>
    <row r="32" spans="2:10" ht="18" customHeight="1" x14ac:dyDescent="0.3">
      <c r="B32" s="76"/>
      <c r="H32" s="78"/>
    </row>
    <row r="33" spans="2:8" ht="72" customHeight="1" thickBot="1" x14ac:dyDescent="0.35">
      <c r="B33" s="86"/>
      <c r="C33" s="87"/>
      <c r="D33" s="87"/>
      <c r="E33" s="87"/>
      <c r="F33" s="87"/>
      <c r="G33" s="87"/>
      <c r="H33" s="88"/>
    </row>
  </sheetData>
  <printOptions horizontalCentered="1"/>
  <pageMargins left="0.75" right="0.75" top="0.75" bottom="0.75" header="0.3" footer="0.3"/>
  <pageSetup paperSize="9" scale="78" fitToHeight="0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36"/>
  <sheetViews>
    <sheetView topLeftCell="A16" zoomScaleNormal="100" workbookViewId="0">
      <selection activeCell="E11" sqref="E11"/>
    </sheetView>
  </sheetViews>
  <sheetFormatPr defaultColWidth="8.6640625" defaultRowHeight="14.4" x14ac:dyDescent="0.3"/>
  <cols>
    <col min="1" max="1" width="3.88671875" style="75" customWidth="1"/>
    <col min="2" max="2" width="5.109375" style="75" customWidth="1"/>
    <col min="3" max="3" width="16" style="75" customWidth="1"/>
    <col min="4" max="4" width="19.5546875" style="75" customWidth="1"/>
    <col min="5" max="5" width="54.44140625" style="75" customWidth="1"/>
    <col min="6" max="6" width="22.33203125" style="75" customWidth="1"/>
    <col min="7" max="7" width="10.44140625" style="75" customWidth="1"/>
    <col min="8" max="8" width="4.5546875" style="75" customWidth="1"/>
    <col min="9" max="9" width="3.88671875" style="75" customWidth="1"/>
    <col min="10" max="16384" width="8.6640625" style="75"/>
  </cols>
  <sheetData>
    <row r="1" spans="2:10" ht="20.25" customHeight="1" x14ac:dyDescent="0.3">
      <c r="B1" s="72"/>
      <c r="C1" s="163"/>
      <c r="D1" s="163"/>
      <c r="E1" s="163"/>
      <c r="F1" s="163"/>
      <c r="G1" s="163"/>
      <c r="H1" s="74"/>
    </row>
    <row r="2" spans="2:10" ht="31.5" customHeight="1" x14ac:dyDescent="0.3">
      <c r="B2" s="76"/>
      <c r="C2" s="164"/>
      <c r="D2" s="165"/>
      <c r="E2" s="165"/>
      <c r="F2" s="165"/>
      <c r="G2" s="165"/>
      <c r="H2" s="78"/>
    </row>
    <row r="3" spans="2:10" ht="8.25" customHeight="1" x14ac:dyDescent="0.3">
      <c r="B3" s="76"/>
      <c r="C3" s="165"/>
      <c r="D3" s="165"/>
      <c r="E3" s="165"/>
      <c r="F3" s="165"/>
      <c r="G3" s="165"/>
      <c r="H3" s="78"/>
    </row>
    <row r="4" spans="2:10" ht="14.25" customHeight="1" x14ac:dyDescent="0.3">
      <c r="B4" s="76"/>
      <c r="C4" s="165"/>
      <c r="D4" s="165"/>
      <c r="E4" s="166" t="s">
        <v>1058</v>
      </c>
      <c r="F4" s="165"/>
      <c r="G4" s="165"/>
      <c r="H4" s="78"/>
    </row>
    <row r="5" spans="2:10" ht="25.5" customHeight="1" x14ac:dyDescent="0.3">
      <c r="B5" s="76"/>
      <c r="C5" s="168" t="s">
        <v>1054</v>
      </c>
      <c r="D5" s="169">
        <v>44742</v>
      </c>
      <c r="E5" s="167"/>
      <c r="F5" s="167"/>
      <c r="G5" s="167"/>
      <c r="H5" s="78"/>
    </row>
    <row r="6" spans="2:10" ht="25.5" customHeight="1" x14ac:dyDescent="0.3">
      <c r="B6" s="76"/>
      <c r="C6" s="170" t="s">
        <v>1059</v>
      </c>
      <c r="D6" s="171"/>
      <c r="E6" s="172" t="s">
        <v>1060</v>
      </c>
      <c r="F6" s="173"/>
      <c r="G6" s="171"/>
      <c r="H6" s="78"/>
    </row>
    <row r="7" spans="2:10" ht="38.25" customHeight="1" x14ac:dyDescent="0.3">
      <c r="B7" s="76"/>
      <c r="C7" s="170" t="s">
        <v>1061</v>
      </c>
      <c r="D7" s="171"/>
      <c r="E7" s="238" t="s">
        <v>3460</v>
      </c>
      <c r="F7" s="239"/>
      <c r="G7" s="240"/>
      <c r="H7" s="78"/>
    </row>
    <row r="8" spans="2:10" ht="25.5" customHeight="1" x14ac:dyDescent="0.3">
      <c r="B8" s="76"/>
      <c r="C8" s="168" t="s">
        <v>1062</v>
      </c>
      <c r="D8" s="167"/>
      <c r="E8" s="174"/>
      <c r="F8" s="167"/>
      <c r="G8" s="167"/>
      <c r="H8" s="78"/>
    </row>
    <row r="9" spans="2:10" ht="25.5" customHeight="1" x14ac:dyDescent="0.4">
      <c r="B9" s="76"/>
      <c r="C9" s="177" t="s">
        <v>3507</v>
      </c>
      <c r="D9" s="167"/>
      <c r="E9" s="174"/>
      <c r="F9" s="176">
        <v>370000</v>
      </c>
      <c r="G9" s="167"/>
      <c r="H9" s="78"/>
    </row>
    <row r="10" spans="2:10" ht="25.5" customHeight="1" x14ac:dyDescent="0.4">
      <c r="B10" s="76"/>
      <c r="C10" s="177" t="s">
        <v>3508</v>
      </c>
      <c r="D10" s="167"/>
      <c r="E10" s="174"/>
      <c r="F10" s="176">
        <v>500000</v>
      </c>
      <c r="G10" s="167"/>
      <c r="H10" s="78"/>
    </row>
    <row r="11" spans="2:10" ht="25.5" customHeight="1" x14ac:dyDescent="0.4">
      <c r="B11" s="76"/>
      <c r="C11" s="177" t="s">
        <v>3498</v>
      </c>
      <c r="D11" s="167"/>
      <c r="E11" s="174"/>
      <c r="F11" s="176">
        <v>20000</v>
      </c>
      <c r="G11" s="167"/>
      <c r="H11" s="78"/>
    </row>
    <row r="12" spans="2:10" ht="25.5" customHeight="1" x14ac:dyDescent="0.3">
      <c r="B12" s="76"/>
      <c r="C12" s="167" t="s">
        <v>3499</v>
      </c>
      <c r="D12" s="174"/>
      <c r="F12" s="167">
        <v>15000</v>
      </c>
      <c r="G12" s="167"/>
      <c r="H12" s="78"/>
    </row>
    <row r="13" spans="2:10" ht="25.5" customHeight="1" x14ac:dyDescent="0.4">
      <c r="B13" s="76"/>
      <c r="C13" s="177" t="s">
        <v>3500</v>
      </c>
      <c r="D13" s="167"/>
      <c r="E13" s="175"/>
      <c r="F13" s="176">
        <v>80000</v>
      </c>
      <c r="G13" s="167"/>
      <c r="H13" s="78"/>
      <c r="J13" s="85"/>
    </row>
    <row r="14" spans="2:10" ht="25.5" customHeight="1" x14ac:dyDescent="0.4">
      <c r="B14" s="76"/>
      <c r="C14" s="177" t="s">
        <v>3501</v>
      </c>
      <c r="D14" s="167"/>
      <c r="E14" s="175"/>
      <c r="F14" s="176">
        <v>40000</v>
      </c>
      <c r="G14" s="167"/>
      <c r="H14" s="78"/>
      <c r="J14" s="85"/>
    </row>
    <row r="15" spans="2:10" ht="25.5" customHeight="1" x14ac:dyDescent="0.4">
      <c r="B15" s="76"/>
      <c r="C15" s="177" t="s">
        <v>3502</v>
      </c>
      <c r="D15" s="167"/>
      <c r="E15" s="175"/>
      <c r="F15" s="176">
        <v>80000</v>
      </c>
      <c r="G15" s="167"/>
      <c r="H15" s="78"/>
      <c r="J15" s="85"/>
    </row>
    <row r="16" spans="2:10" ht="25.5" customHeight="1" x14ac:dyDescent="0.4">
      <c r="B16" s="76"/>
      <c r="C16" s="177" t="s">
        <v>3503</v>
      </c>
      <c r="D16" s="167"/>
      <c r="E16" s="175"/>
      <c r="F16" s="176">
        <v>33000</v>
      </c>
      <c r="G16" s="167"/>
      <c r="H16" s="78"/>
      <c r="J16" s="85"/>
    </row>
    <row r="17" spans="2:10" ht="25.5" customHeight="1" x14ac:dyDescent="0.4">
      <c r="B17" s="76"/>
      <c r="C17" s="177" t="s">
        <v>3504</v>
      </c>
      <c r="D17" s="167"/>
      <c r="E17" s="175"/>
      <c r="F17" s="176">
        <v>97500</v>
      </c>
      <c r="G17" s="167"/>
      <c r="H17" s="78"/>
      <c r="J17" s="85"/>
    </row>
    <row r="18" spans="2:10" ht="25.5" customHeight="1" x14ac:dyDescent="0.4">
      <c r="B18" s="76"/>
      <c r="C18" s="177" t="s">
        <v>3505</v>
      </c>
      <c r="D18" s="167"/>
      <c r="E18" s="175"/>
      <c r="F18" s="176">
        <v>90000</v>
      </c>
      <c r="G18" s="167"/>
      <c r="H18" s="78"/>
      <c r="J18" s="85"/>
    </row>
    <row r="19" spans="2:10" ht="25.5" customHeight="1" x14ac:dyDescent="0.4">
      <c r="B19" s="76"/>
      <c r="C19" s="177" t="s">
        <v>1889</v>
      </c>
      <c r="D19" s="167"/>
      <c r="E19" s="175"/>
      <c r="F19" s="176">
        <v>50000</v>
      </c>
      <c r="G19" s="167"/>
      <c r="H19" s="78"/>
      <c r="J19" s="85"/>
    </row>
    <row r="20" spans="2:10" ht="25.5" customHeight="1" x14ac:dyDescent="0.4">
      <c r="B20" s="76"/>
      <c r="C20" s="177" t="s">
        <v>1890</v>
      </c>
      <c r="D20" s="167"/>
      <c r="E20" s="175"/>
      <c r="F20" s="176">
        <v>60000</v>
      </c>
      <c r="G20" s="167"/>
      <c r="H20" s="78"/>
      <c r="J20" s="85"/>
    </row>
    <row r="21" spans="2:10" ht="25.5" customHeight="1" x14ac:dyDescent="0.4">
      <c r="B21" s="76"/>
      <c r="C21" s="177" t="s">
        <v>1891</v>
      </c>
      <c r="D21" s="167"/>
      <c r="E21" s="175"/>
      <c r="F21" s="176">
        <v>15000</v>
      </c>
      <c r="G21" s="167"/>
      <c r="H21" s="78"/>
      <c r="J21" s="85"/>
    </row>
    <row r="22" spans="2:10" ht="25.5" customHeight="1" x14ac:dyDescent="0.4">
      <c r="B22" s="76"/>
      <c r="C22" s="177" t="s">
        <v>1887</v>
      </c>
      <c r="D22" s="167"/>
      <c r="E22" s="175"/>
      <c r="F22" s="176">
        <v>50000</v>
      </c>
      <c r="G22" s="167"/>
      <c r="H22" s="78"/>
      <c r="J22" s="85"/>
    </row>
    <row r="23" spans="2:10" ht="25.5" customHeight="1" x14ac:dyDescent="0.4">
      <c r="B23" s="76"/>
      <c r="C23" s="177" t="s">
        <v>1767</v>
      </c>
      <c r="D23" s="167"/>
      <c r="E23" s="175"/>
      <c r="F23" s="176">
        <v>70000</v>
      </c>
      <c r="G23" s="167"/>
      <c r="H23" s="78"/>
      <c r="J23" s="85"/>
    </row>
    <row r="24" spans="2:10" ht="25.5" customHeight="1" x14ac:dyDescent="0.4">
      <c r="B24" s="76"/>
      <c r="C24" s="177" t="s">
        <v>2095</v>
      </c>
      <c r="D24" s="167"/>
      <c r="E24" s="175"/>
      <c r="F24" s="176">
        <v>160000</v>
      </c>
      <c r="G24" s="167"/>
      <c r="H24" s="78"/>
      <c r="J24" s="85"/>
    </row>
    <row r="25" spans="2:10" ht="25.5" customHeight="1" x14ac:dyDescent="0.3">
      <c r="B25" s="76"/>
      <c r="C25" s="167" t="s">
        <v>1063</v>
      </c>
      <c r="D25" s="167"/>
      <c r="E25" s="175"/>
      <c r="F25" s="176">
        <v>1500000</v>
      </c>
      <c r="G25" s="167"/>
      <c r="H25" s="78"/>
      <c r="J25" s="85"/>
    </row>
    <row r="26" spans="2:10" ht="25.5" customHeight="1" x14ac:dyDescent="0.3">
      <c r="B26" s="76"/>
      <c r="C26" s="168" t="s">
        <v>1064</v>
      </c>
      <c r="D26" s="168"/>
      <c r="E26" s="178"/>
      <c r="F26" s="179">
        <f>SUM(F9:F25)</f>
        <v>3230500</v>
      </c>
      <c r="G26" s="167"/>
      <c r="H26" s="78"/>
      <c r="J26" s="85"/>
    </row>
    <row r="27" spans="2:10" ht="25.5" customHeight="1" x14ac:dyDescent="0.4">
      <c r="B27" s="76"/>
      <c r="C27" s="168" t="s">
        <v>3506</v>
      </c>
      <c r="D27" s="167"/>
      <c r="E27" s="167"/>
      <c r="F27" s="180">
        <v>1789540</v>
      </c>
      <c r="G27" s="167"/>
      <c r="H27" s="78"/>
      <c r="J27" s="85"/>
    </row>
    <row r="28" spans="2:10" ht="25.5" customHeight="1" thickBot="1" x14ac:dyDescent="0.35">
      <c r="B28" s="76"/>
      <c r="C28" s="168" t="s">
        <v>1065</v>
      </c>
      <c r="D28" s="167"/>
      <c r="E28" s="167"/>
      <c r="F28" s="181">
        <f>F26-F27</f>
        <v>1440960</v>
      </c>
      <c r="G28" s="167"/>
      <c r="H28" s="78"/>
    </row>
    <row r="29" spans="2:10" ht="25.5" customHeight="1" thickTop="1" x14ac:dyDescent="0.3">
      <c r="B29" s="76"/>
      <c r="C29" s="167"/>
      <c r="D29" s="167"/>
      <c r="E29" s="79"/>
      <c r="F29" s="167"/>
      <c r="G29" s="167"/>
      <c r="H29" s="78"/>
    </row>
    <row r="30" spans="2:10" ht="25.5" customHeight="1" x14ac:dyDescent="0.3">
      <c r="B30" s="76"/>
      <c r="C30" s="170" t="s">
        <v>225</v>
      </c>
      <c r="D30" s="171"/>
      <c r="E30" s="196">
        <f>ROUND(F28,-5)</f>
        <v>1400000</v>
      </c>
      <c r="F30" s="197"/>
      <c r="G30" s="198"/>
      <c r="H30" s="78"/>
    </row>
    <row r="31" spans="2:10" ht="25.5" customHeight="1" x14ac:dyDescent="0.3">
      <c r="B31" s="76"/>
      <c r="C31" s="167"/>
      <c r="D31" s="167"/>
      <c r="E31" s="79"/>
      <c r="F31" s="167"/>
      <c r="G31" s="167"/>
      <c r="H31" s="78"/>
    </row>
    <row r="32" spans="2:10" ht="25.5" customHeight="1" x14ac:dyDescent="0.3">
      <c r="B32" s="76"/>
      <c r="C32" s="168" t="s">
        <v>1066</v>
      </c>
      <c r="D32" s="167"/>
      <c r="E32" s="182" t="s">
        <v>3352</v>
      </c>
      <c r="F32" s="183"/>
      <c r="G32" s="167"/>
      <c r="H32" s="78"/>
    </row>
    <row r="33" spans="2:8" ht="25.5" customHeight="1" x14ac:dyDescent="0.3">
      <c r="B33" s="76"/>
      <c r="C33" s="167"/>
      <c r="D33" s="167"/>
      <c r="E33" s="174"/>
      <c r="F33" s="167"/>
      <c r="G33" s="167"/>
      <c r="H33" s="78"/>
    </row>
    <row r="34" spans="2:8" ht="25.5" customHeight="1" x14ac:dyDescent="0.3">
      <c r="B34" s="76"/>
      <c r="C34" s="168" t="s">
        <v>1067</v>
      </c>
      <c r="D34" s="167"/>
      <c r="E34" s="182" t="s">
        <v>1091</v>
      </c>
      <c r="F34" s="183"/>
      <c r="G34" s="167"/>
      <c r="H34" s="78"/>
    </row>
    <row r="35" spans="2:8" ht="25.5" customHeight="1" thickBot="1" x14ac:dyDescent="0.35">
      <c r="B35" s="86"/>
      <c r="C35" s="184"/>
      <c r="D35" s="184"/>
      <c r="E35" s="184"/>
      <c r="F35" s="184"/>
      <c r="G35" s="184"/>
      <c r="H35" s="88"/>
    </row>
    <row r="36" spans="2:8" ht="25.5" customHeight="1" x14ac:dyDescent="0.3"/>
  </sheetData>
  <mergeCells count="1">
    <mergeCell ref="E7:G7"/>
  </mergeCells>
  <pageMargins left="0.7" right="0.7" top="0.75" bottom="0.75" header="0.3" footer="0.3"/>
  <pageSetup paperSize="9" scale="6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6</vt:i4>
      </vt:variant>
    </vt:vector>
  </HeadingPairs>
  <TitlesOfParts>
    <vt:vector size="16" baseType="lpstr">
      <vt:lpstr>2019</vt:lpstr>
      <vt:lpstr>2020</vt:lpstr>
      <vt:lpstr>2021</vt:lpstr>
      <vt:lpstr>2022</vt:lpstr>
      <vt:lpstr>2023</vt:lpstr>
      <vt:lpstr>2024</vt:lpstr>
      <vt:lpstr>Chart of Accounts</vt:lpstr>
      <vt:lpstr>Cash Count</vt:lpstr>
      <vt:lpstr>Petty Cash request Details</vt:lpstr>
      <vt:lpstr>Sheet1</vt:lpstr>
      <vt:lpstr>'2019'!Print_Area</vt:lpstr>
      <vt:lpstr>'2020'!Print_Area</vt:lpstr>
      <vt:lpstr>'Cash Count'!Print_Area</vt:lpstr>
      <vt:lpstr>'Petty Cash request Details'!Print_Area</vt:lpstr>
      <vt:lpstr>'2019'!Print_Titles</vt:lpstr>
      <vt:lpstr>'2020'!Print_Titles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ronald andrew toledo</dc:creator>
  <cp:keywords/>
  <dc:description/>
  <cp:lastModifiedBy>Clementine Nyinawumuntu</cp:lastModifiedBy>
  <cp:revision/>
  <cp:lastPrinted>2024-01-31T15:22:35Z</cp:lastPrinted>
  <dcterms:created xsi:type="dcterms:W3CDTF">2018-04-11T10:07:13Z</dcterms:created>
  <dcterms:modified xsi:type="dcterms:W3CDTF">2024-02-29T15:47:39Z</dcterms:modified>
  <cp:category/>
  <cp:contentStatus/>
</cp:coreProperties>
</file>